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firstSheet="1" activeTab="2"/>
  </bookViews>
  <sheets>
    <sheet name="Informacja dodatkowa" sheetId="1" r:id="rId1"/>
    <sheet name="Przepływy" sheetId="2" r:id="rId2"/>
    <sheet name="Harmonogram" sheetId="3" r:id="rId3"/>
  </sheets>
  <definedNames>
    <definedName name="_xlnm.Print_Titles" localSheetId="2">'Harmonogram'!$A:$B</definedName>
    <definedName name="_xlnm.Print_Titles" localSheetId="1">'Przepływy'!$6:$7</definedName>
  </definedNames>
  <calcPr fullCalcOnLoad="1"/>
</workbook>
</file>

<file path=xl/sharedStrings.xml><?xml version="1.0" encoding="utf-8"?>
<sst xmlns="http://schemas.openxmlformats.org/spreadsheetml/2006/main" count="178" uniqueCount="112">
  <si>
    <t>ZESTAWIENIE PRZEPŁYWÓW PIENIĘŻNYCH</t>
  </si>
  <si>
    <t xml:space="preserve">      (w złotych)</t>
  </si>
  <si>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</si>
  <si>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</si>
  <si>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</si>
  <si>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</si>
  <si>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</si>
  <si>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</si>
  <si>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>Miejscowość i data sporządzenia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</si>
  <si>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</si>
  <si>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</si>
  <si>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</si>
  <si>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</si>
  <si>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 xml:space="preserve"> - pozostałe rozchody (wymienić jakie)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</si>
  <si>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</si>
  <si>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</si>
  <si>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</si>
  <si>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</si>
  <si>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</si>
  <si>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</si>
  <si>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Plan po zmianach            roku bieżącego                        na dzień sporządzenia zestawienia </t>
  </si>
  <si>
    <t xml:space="preserve"> - wnioskowany kredyt, pożyczka</t>
  </si>
  <si>
    <t>raty</t>
  </si>
  <si>
    <t>odsetki</t>
  </si>
  <si>
    <t>Rok 2010</t>
  </si>
  <si>
    <t>Zadłużenie</t>
  </si>
  <si>
    <t>wykup wyemitowanych papierów wartościowych</t>
  </si>
  <si>
    <t>Razem</t>
  </si>
  <si>
    <t>Lp.</t>
  </si>
  <si>
    <t>Wnioskowane do zaciągnięcia zobowiązania 
w tym:</t>
  </si>
  <si>
    <t>Ogółem</t>
  </si>
  <si>
    <t>Harmonogram spłat kredytów i pożyczek</t>
  </si>
  <si>
    <t>Załącznik Nr 2 
do wniosku o wydanie opinii</t>
  </si>
  <si>
    <t>I</t>
  </si>
  <si>
    <t>II</t>
  </si>
  <si>
    <t>Dotychczas zaciągnięte zobowiązania w tym:</t>
  </si>
  <si>
    <t>kredyt / kredyty *</t>
  </si>
  <si>
    <t>pożyczka / pożyczki *</t>
  </si>
  <si>
    <t>* niewłaściwe skreślić</t>
  </si>
  <si>
    <t>*  -  niepotrzebne skreślić</t>
  </si>
  <si>
    <t xml:space="preserve">Planowane do zaciągnięcia zobowiązania </t>
  </si>
  <si>
    <t>III</t>
  </si>
  <si>
    <t>Załącznik nr 1 do wniosku o wydanie opinii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</si>
  <si>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</si>
  <si>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</si>
  <si>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</si>
  <si>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</si>
  <si>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</si>
  <si>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</si>
  <si>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</si>
  <si>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</si>
  <si>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</si>
  <si>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</si>
  <si>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</si>
  <si>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</si>
  <si>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</si>
  <si>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</si>
  <si>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Rok 2019</t>
  </si>
  <si>
    <t>Rok 2020</t>
  </si>
  <si>
    <t>Rok 2021</t>
  </si>
  <si>
    <t>Rok 2022</t>
  </si>
  <si>
    <t>Rok 2023</t>
  </si>
  <si>
    <t>Rok 2024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</si>
  <si>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</si>
  <si>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</si>
  <si>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</si>
  <si>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</si>
  <si>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</si>
  <si>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</si>
  <si>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</si>
  <si>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</si>
  <si>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</si>
  <si>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</si>
  <si>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tel kontaktowy:</t>
  </si>
  <si>
    <t>Informacja dodatkowa</t>
  </si>
  <si>
    <t>Kwota</t>
  </si>
  <si>
    <t>Numer decyzji</t>
  </si>
  <si>
    <t>Wyjaśnienie</t>
  </si>
  <si>
    <r>
      <t xml:space="preserve">emisji  papierów  wartościowych,  możliwości  spłaty  kredytów  i  pożyczek </t>
    </r>
  </si>
  <si>
    <t xml:space="preserve">        Informacja</t>
  </si>
  <si>
    <r>
      <t xml:space="preserve">      został* / nie został*</t>
    </r>
    <r>
      <rPr>
        <sz val="10"/>
        <rFont val="Arial CE"/>
        <family val="0"/>
      </rPr>
      <t xml:space="preserve"> orzeczony</t>
    </r>
  </si>
  <si>
    <t xml:space="preserve">Informuję, że do  dnia wystąpienia z wnioskiem o wydanie  opinii dotyczącej </t>
  </si>
  <si>
    <t>* Niepotrzebne usunąć. W przypadku orzeczenia zwrotu prosimy o wypełnienie poniższej tabeli.</t>
  </si>
  <si>
    <t>Plan                      3 kw. 2009 roku</t>
  </si>
  <si>
    <t>w tym: dochody ze sprzedaży majątku                  (§§ 077, 078, 087)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</si>
  <si>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</si>
  <si>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- odsetki od kredytu(ów) * i pożyczki(ek) *</t>
    </r>
    <r>
      <rPr>
        <vertAlign val="superscript"/>
        <sz val="8"/>
        <rFont val="Arial CE"/>
        <family val="0"/>
      </rPr>
      <t>2</t>
    </r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</si>
  <si>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</si>
  <si>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</si>
  <si>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t>Rok 2025</t>
  </si>
  <si>
    <t>Wykonanie       2007 rok</t>
  </si>
  <si>
    <t>Wykonanie        2008 rok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</si>
  <si>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</si>
  <si>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</si>
  <si>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</si>
  <si>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</si>
  <si>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</si>
  <si>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</si>
  <si>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</si>
  <si>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</si>
  <si>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</si>
  <si>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</si>
  <si>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</si>
  <si>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</si>
  <si>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</si>
  <si>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</si>
  <si>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</si>
  <si>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</si>
  <si>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</si>
  <si>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</si>
  <si>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 xml:space="preserve">zwrot środków o których mowa w art.5 ust.1 pkt 2 ustawy o finansach publicznych </t>
  </si>
  <si>
    <t>z dnia 27 sierpnia 2009 r.(Dz.U z 2009 r.Nr 157, poz.1240)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</si>
</sst>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11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6" fillId="35" borderId="10" xfId="0" applyNumberFormat="1" applyFont="1" applyFill="1" applyBorder="1" applyAlignment="1" applyProtection="1">
      <alignment vertical="center" wrapText="1"/>
      <protection locked="0"/>
    </xf>
    <xf numFmtId="3" fontId="2" fillId="35" borderId="18" xfId="0" applyNumberFormat="1" applyFont="1" applyFill="1" applyBorder="1" applyAlignment="1" applyProtection="1">
      <alignment vertical="center" wrapText="1"/>
      <protection locked="0"/>
    </xf>
    <xf numFmtId="3" fontId="2" fillId="35" borderId="19" xfId="0" applyNumberFormat="1" applyFont="1" applyFill="1" applyBorder="1" applyAlignment="1" applyProtection="1">
      <alignment vertical="center" wrapText="1"/>
      <protection locked="0"/>
    </xf>
    <xf numFmtId="3" fontId="2" fillId="35" borderId="10" xfId="0" applyNumberFormat="1" applyFont="1" applyFill="1" applyBorder="1" applyAlignment="1" applyProtection="1">
      <alignment vertical="center" wrapText="1"/>
      <protection locked="0"/>
    </xf>
    <xf numFmtId="3" fontId="2" fillId="35" borderId="19" xfId="0" applyNumberFormat="1" applyFont="1" applyFill="1" applyBorder="1" applyAlignment="1" applyProtection="1">
      <alignment horizontal="center" vertical="center" wrapText="1"/>
      <protection/>
    </xf>
    <xf numFmtId="3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6" xfId="0" applyNumberFormat="1" applyFont="1" applyFill="1" applyBorder="1" applyAlignment="1" applyProtection="1">
      <alignment vertical="center" wrapText="1"/>
      <protection locked="0"/>
    </xf>
    <xf numFmtId="3" fontId="6" fillId="35" borderId="18" xfId="0" applyNumberFormat="1" applyFont="1" applyFill="1" applyBorder="1" applyAlignment="1" applyProtection="1">
      <alignment vertical="center" wrapText="1"/>
      <protection locked="0"/>
    </xf>
    <xf numFmtId="3" fontId="4" fillId="36" borderId="10" xfId="0" applyNumberFormat="1" applyFont="1" applyFill="1" applyBorder="1" applyAlignment="1" applyProtection="1">
      <alignment vertical="center" wrapText="1"/>
      <protection locked="0"/>
    </xf>
    <xf numFmtId="3" fontId="4" fillId="36" borderId="11" xfId="0" applyNumberFormat="1" applyFont="1" applyFill="1" applyBorder="1" applyAlignment="1" applyProtection="1">
      <alignment vertical="center" wrapText="1"/>
      <protection locked="0"/>
    </xf>
    <xf numFmtId="3" fontId="4" fillId="37" borderId="11" xfId="0" applyNumberFormat="1" applyFont="1" applyFill="1" applyBorder="1" applyAlignment="1" applyProtection="1">
      <alignment vertical="center" wrapText="1"/>
      <protection locked="0"/>
    </xf>
    <xf numFmtId="164" fontId="4" fillId="37" borderId="11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34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10" fillId="35" borderId="12" xfId="0" applyNumberFormat="1" applyFont="1" applyFill="1" applyBorder="1" applyAlignment="1" applyProtection="1">
      <alignment vertical="center" wrapText="1"/>
      <protection locked="0"/>
    </xf>
    <xf numFmtId="3" fontId="4" fillId="38" borderId="10" xfId="0" applyNumberFormat="1" applyFont="1" applyFill="1" applyBorder="1" applyAlignment="1">
      <alignment horizontal="right" vertical="center"/>
    </xf>
    <xf numFmtId="3" fontId="10" fillId="35" borderId="11" xfId="0" applyNumberFormat="1" applyFont="1" applyFill="1" applyBorder="1" applyAlignment="1" applyProtection="1">
      <alignment vertical="center" wrapText="1"/>
      <protection locked="0"/>
    </xf>
    <xf numFmtId="3" fontId="1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36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21" fillId="39" borderId="11" xfId="52" applyFont="1" applyFill="1" applyBorder="1" applyAlignment="1">
      <alignment horizontal="center" vertical="center"/>
      <protection/>
    </xf>
    <xf numFmtId="164" fontId="4" fillId="40" borderId="11" xfId="0" applyNumberFormat="1" applyFont="1" applyFill="1" applyBorder="1" applyAlignment="1">
      <alignment horizontal="center" vertical="center" wrapText="1"/>
    </xf>
    <xf numFmtId="164" fontId="4" fillId="40" borderId="11" xfId="0" applyNumberFormat="1" applyFont="1" applyFill="1" applyBorder="1" applyAlignment="1">
      <alignment vertical="center" wrapText="1"/>
    </xf>
    <xf numFmtId="164" fontId="4" fillId="39" borderId="11" xfId="0" applyNumberFormat="1" applyFont="1" applyFill="1" applyBorder="1" applyAlignment="1">
      <alignment vertical="center" wrapText="1"/>
    </xf>
    <xf numFmtId="3" fontId="6" fillId="38" borderId="10" xfId="0" applyNumberFormat="1" applyFont="1" applyFill="1" applyBorder="1" applyAlignment="1" applyProtection="1">
      <alignment vertical="center" wrapText="1"/>
      <protection locked="0"/>
    </xf>
    <xf numFmtId="3" fontId="2" fillId="38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/>
    </xf>
    <xf numFmtId="3" fontId="4" fillId="41" borderId="23" xfId="0" applyNumberFormat="1" applyFont="1" applyFill="1" applyBorder="1" applyAlignment="1">
      <alignment vertical="center" wrapText="1"/>
    </xf>
    <xf numFmtId="3" fontId="4" fillId="41" borderId="14" xfId="0" applyNumberFormat="1" applyFont="1" applyFill="1" applyBorder="1" applyAlignment="1">
      <alignment vertical="center" wrapText="1"/>
    </xf>
    <xf numFmtId="3" fontId="4" fillId="41" borderId="14" xfId="0" applyNumberFormat="1" applyFont="1" applyFill="1" applyBorder="1" applyAlignment="1">
      <alignment vertical="center" wrapText="1"/>
    </xf>
    <xf numFmtId="3" fontId="6" fillId="35" borderId="24" xfId="0" applyNumberFormat="1" applyFont="1" applyFill="1" applyBorder="1" applyAlignment="1" applyProtection="1">
      <alignment vertical="center" wrapText="1"/>
      <protection locked="0"/>
    </xf>
    <xf numFmtId="0" fontId="0" fillId="38" borderId="12" xfId="0" applyFont="1" applyFill="1" applyBorder="1" applyAlignment="1" applyProtection="1">
      <alignment vertical="center" wrapText="1"/>
      <protection/>
    </xf>
    <xf numFmtId="3" fontId="6" fillId="38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3" fontId="23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vertical="center" wrapText="1"/>
      <protection/>
    </xf>
    <xf numFmtId="3" fontId="4" fillId="39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165" fontId="4" fillId="33" borderId="10" xfId="0" applyNumberFormat="1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4" fillId="39" borderId="11" xfId="0" applyNumberFormat="1" applyFont="1" applyFill="1" applyBorder="1" applyAlignment="1" applyProtection="1">
      <alignment vertical="center" wrapText="1"/>
      <protection locked="0"/>
    </xf>
    <xf numFmtId="0" fontId="22" fillId="39" borderId="11" xfId="52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10" fillId="35" borderId="11" xfId="0" applyFont="1" applyFill="1" applyBorder="1" applyAlignment="1" applyProtection="1">
      <alignment horizontal="left" vertical="center" wrapText="1"/>
      <protection/>
    </xf>
    <xf numFmtId="0" fontId="10" fillId="35" borderId="11" xfId="0" applyFont="1" applyFill="1" applyBorder="1" applyAlignment="1" applyProtection="1">
      <alignment vertical="center" wrapText="1"/>
      <protection/>
    </xf>
    <xf numFmtId="0" fontId="10" fillId="35" borderId="12" xfId="0" applyFont="1" applyFill="1" applyBorder="1" applyAlignment="1" applyProtection="1">
      <alignment vertical="center" wrapText="1"/>
      <protection/>
    </xf>
    <xf numFmtId="0" fontId="4" fillId="41" borderId="23" xfId="0" applyFont="1" applyFill="1" applyBorder="1" applyAlignment="1" applyProtection="1">
      <alignment vertical="center" wrapText="1"/>
      <protection/>
    </xf>
    <xf numFmtId="0" fontId="6" fillId="38" borderId="10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5" borderId="19" xfId="0" applyFont="1" applyFill="1" applyBorder="1" applyAlignment="1" applyProtection="1">
      <alignment vertical="center" wrapText="1"/>
      <protection/>
    </xf>
    <xf numFmtId="0" fontId="2" fillId="38" borderId="12" xfId="0" applyFont="1" applyFill="1" applyBorder="1" applyAlignment="1" applyProtection="1">
      <alignment vertical="center" wrapText="1"/>
      <protection/>
    </xf>
    <xf numFmtId="0" fontId="4" fillId="41" borderId="14" xfId="0" applyFont="1" applyFill="1" applyBorder="1" applyAlignment="1" applyProtection="1">
      <alignment vertical="center" wrapText="1"/>
      <protection/>
    </xf>
    <xf numFmtId="0" fontId="4" fillId="35" borderId="16" xfId="0" applyFont="1" applyFill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 vertical="center" wrapText="1"/>
      <protection/>
    </xf>
    <xf numFmtId="0" fontId="4" fillId="41" borderId="14" xfId="0" applyFont="1" applyFill="1" applyBorder="1" applyAlignment="1" applyProtection="1">
      <alignment vertical="center" wrapText="1"/>
      <protection/>
    </xf>
    <xf numFmtId="0" fontId="4" fillId="36" borderId="10" xfId="0" applyFont="1" applyFill="1" applyBorder="1" applyAlignment="1" applyProtection="1">
      <alignment vertical="center" wrapText="1"/>
      <protection/>
    </xf>
    <xf numFmtId="0" fontId="4" fillId="37" borderId="11" xfId="0" applyFont="1" applyFill="1" applyBorder="1" applyAlignment="1" applyProtection="1">
      <alignment vertical="center" wrapText="1"/>
      <protection/>
    </xf>
    <xf numFmtId="0" fontId="4" fillId="40" borderId="11" xfId="0" applyFont="1" applyFill="1" applyBorder="1" applyAlignment="1" applyProtection="1">
      <alignment vertical="center" wrapText="1"/>
      <protection/>
    </xf>
    <xf numFmtId="0" fontId="4" fillId="39" borderId="11" xfId="0" applyFont="1" applyFill="1" applyBorder="1" applyAlignment="1" applyProtection="1">
      <alignment vertical="center" wrapText="1"/>
      <protection/>
    </xf>
    <xf numFmtId="0" fontId="22" fillId="39" borderId="16" xfId="52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C15" sqref="C15"/>
    </sheetView>
  </sheetViews>
  <sheetFormatPr defaultColWidth="9.00390625" defaultRowHeight="12.75"/>
  <cols>
    <col min="1" max="1" width="11.625" style="0" customWidth="1"/>
    <col min="2" max="2" width="19.25390625" style="0" customWidth="1"/>
    <col min="3" max="3" width="56.125" style="0" customWidth="1"/>
    <col min="4" max="4" width="41.75390625" style="0" customWidth="1"/>
  </cols>
  <sheetData>
    <row r="1" ht="15.75">
      <c r="A1" s="58"/>
    </row>
    <row r="2" ht="15.75">
      <c r="A2" s="58"/>
    </row>
    <row r="3" ht="15.75">
      <c r="A3" s="58"/>
    </row>
    <row r="4" spans="2:6" ht="18">
      <c r="B4" s="63"/>
      <c r="C4" s="64" t="s">
        <v>79</v>
      </c>
      <c r="D4" s="64"/>
      <c r="E4" s="64"/>
      <c r="F4" s="64"/>
    </row>
    <row r="5" ht="15.75">
      <c r="B5" s="60"/>
    </row>
    <row r="6" spans="2:4" ht="19.5" customHeight="1">
      <c r="B6" s="65" t="s">
        <v>81</v>
      </c>
      <c r="C6" s="70"/>
      <c r="D6" s="70"/>
    </row>
    <row r="7" spans="2:4" ht="19.5" customHeight="1">
      <c r="B7" s="65" t="s">
        <v>78</v>
      </c>
      <c r="C7" s="70"/>
      <c r="D7" s="70"/>
    </row>
    <row r="8" spans="2:4" ht="19.5" customHeight="1">
      <c r="B8" s="65"/>
      <c r="C8" s="66" t="s">
        <v>80</v>
      </c>
      <c r="D8" s="71"/>
    </row>
    <row r="9" spans="1:4" ht="19.5" customHeight="1">
      <c r="A9" s="65"/>
      <c r="B9" s="65" t="s">
        <v>110</v>
      </c>
      <c r="C9" s="70"/>
      <c r="D9" s="70"/>
    </row>
    <row r="10" spans="2:4" ht="19.5" customHeight="1">
      <c r="B10" s="65" t="s">
        <v>111</v>
      </c>
      <c r="C10" s="70"/>
      <c r="D10" s="70"/>
    </row>
    <row r="11" ht="15.75">
      <c r="B11" s="59"/>
    </row>
    <row r="12" ht="15.75">
      <c r="B12" s="59"/>
    </row>
    <row r="13" ht="15.75">
      <c r="B13" s="58"/>
    </row>
    <row r="14" spans="2:7" ht="15.75">
      <c r="B14" s="59"/>
      <c r="C14" s="62"/>
      <c r="D14" s="62"/>
      <c r="E14" s="62"/>
      <c r="F14" s="62"/>
      <c r="G14" s="62"/>
    </row>
    <row r="15" spans="3:7" ht="15.75">
      <c r="C15" s="65"/>
      <c r="E15" s="65"/>
      <c r="F15" s="62"/>
      <c r="G15" s="62"/>
    </row>
    <row r="16" ht="15.75">
      <c r="A16" s="58"/>
    </row>
    <row r="17" ht="15.75">
      <c r="A17" s="61"/>
    </row>
    <row r="18" ht="12.75">
      <c r="A18" s="65" t="s">
        <v>82</v>
      </c>
    </row>
    <row r="19" ht="15.75">
      <c r="A19" s="61"/>
    </row>
    <row r="20" spans="1:5" ht="18.75" customHeight="1">
      <c r="A20" s="137" t="s">
        <v>74</v>
      </c>
      <c r="B20" s="138"/>
      <c r="C20" s="138"/>
      <c r="D20" s="67"/>
      <c r="E20" s="67"/>
    </row>
    <row r="21" spans="1:5" ht="15.75">
      <c r="A21" s="72" t="s">
        <v>75</v>
      </c>
      <c r="B21" s="72" t="s">
        <v>76</v>
      </c>
      <c r="C21" s="72" t="s">
        <v>77</v>
      </c>
      <c r="D21" s="67"/>
      <c r="E21" s="67"/>
    </row>
    <row r="22" spans="1:5" ht="15.75">
      <c r="A22" s="76"/>
      <c r="B22" s="79"/>
      <c r="C22" s="73"/>
      <c r="D22" s="69"/>
      <c r="E22" s="69"/>
    </row>
    <row r="23" spans="1:5" ht="15.75">
      <c r="A23" s="77"/>
      <c r="B23" s="80"/>
      <c r="C23" s="74"/>
      <c r="D23" s="69"/>
      <c r="E23" s="69"/>
    </row>
    <row r="24" spans="1:5" ht="15.75">
      <c r="A24" s="77"/>
      <c r="B24" s="80"/>
      <c r="C24" s="74"/>
      <c r="D24" s="69"/>
      <c r="E24" s="69"/>
    </row>
    <row r="25" spans="1:5" ht="15.75">
      <c r="A25" s="78"/>
      <c r="B25" s="81"/>
      <c r="C25" s="75"/>
      <c r="D25" s="69"/>
      <c r="E25" s="69"/>
    </row>
    <row r="26" spans="1:3" ht="15.75">
      <c r="A26" s="68"/>
      <c r="B26" s="69"/>
      <c r="C26" s="69"/>
    </row>
    <row r="27" spans="1:3" ht="15.75">
      <c r="A27" s="61"/>
      <c r="B27" s="19"/>
      <c r="C27" s="19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pane xSplit="1" ySplit="7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3" sqref="E43"/>
    </sheetView>
  </sheetViews>
  <sheetFormatPr defaultColWidth="9.00390625" defaultRowHeight="12.75"/>
  <cols>
    <col min="1" max="1" width="37.875" style="136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15" customWidth="1"/>
  </cols>
  <sheetData>
    <row r="1" spans="1:20" ht="21" customHeight="1">
      <c r="A1" s="110"/>
      <c r="B1" s="1"/>
      <c r="C1" s="1"/>
      <c r="D1" s="1"/>
      <c r="E1" s="1"/>
      <c r="G1" s="18"/>
      <c r="H1" s="18"/>
      <c r="I1" s="18"/>
      <c r="J1" s="18"/>
      <c r="K1" s="18"/>
      <c r="L1" s="27" t="s">
        <v>42</v>
      </c>
      <c r="M1" s="2"/>
      <c r="N1" s="28"/>
      <c r="O1" s="28"/>
      <c r="P1" s="28"/>
      <c r="Q1" s="28"/>
      <c r="R1" s="28"/>
      <c r="S1" s="27"/>
      <c r="T1" s="27"/>
    </row>
    <row r="2" spans="1:20" ht="21" customHeight="1">
      <c r="A2" s="110"/>
      <c r="B2" s="1"/>
      <c r="C2" s="1"/>
      <c r="D2" s="1"/>
      <c r="E2" s="1"/>
      <c r="G2" s="18"/>
      <c r="H2" s="18"/>
      <c r="I2" s="18"/>
      <c r="J2" s="18"/>
      <c r="K2" s="18"/>
      <c r="L2" s="27"/>
      <c r="M2" s="2"/>
      <c r="N2" s="28"/>
      <c r="O2" s="28"/>
      <c r="P2" s="28"/>
      <c r="Q2" s="28"/>
      <c r="R2" s="28"/>
      <c r="S2" s="27"/>
      <c r="T2" s="27"/>
    </row>
    <row r="3" spans="1:20" ht="12.75">
      <c r="A3" s="111"/>
      <c r="E3" s="1"/>
      <c r="F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9" ht="13.5" customHeight="1">
      <c r="A4" s="110"/>
      <c r="B4" s="2"/>
      <c r="C4" s="2"/>
      <c r="D4" s="2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 t="s">
        <v>1</v>
      </c>
    </row>
    <row r="5" spans="1:20" ht="3.75" customHeight="1" hidden="1">
      <c r="A5" s="1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38.25" customHeight="1">
      <c r="A6" s="112" t="s">
        <v>2</v>
      </c>
      <c r="B6" s="82" t="s">
        <v>90</v>
      </c>
      <c r="C6" s="82" t="s">
        <v>91</v>
      </c>
      <c r="D6" s="82" t="s">
        <v>83</v>
      </c>
      <c r="E6" s="139" t="s">
        <v>20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</row>
    <row r="7" spans="1:20" ht="31.5" customHeight="1">
      <c r="A7" s="113"/>
      <c r="B7" s="6"/>
      <c r="C7" s="6"/>
      <c r="D7" s="6"/>
      <c r="E7" s="140"/>
      <c r="F7" s="7">
        <v>2011</v>
      </c>
      <c r="G7" s="7">
        <v>2012</v>
      </c>
      <c r="H7" s="7">
        <v>2013</v>
      </c>
      <c r="I7" s="7">
        <v>2014</v>
      </c>
      <c r="J7" s="7">
        <v>2015</v>
      </c>
      <c r="K7" s="7">
        <v>2016</v>
      </c>
      <c r="L7" s="7">
        <v>2017</v>
      </c>
      <c r="M7" s="7">
        <v>2018</v>
      </c>
      <c r="N7" s="7">
        <v>2019</v>
      </c>
      <c r="O7" s="7">
        <v>2020</v>
      </c>
      <c r="P7" s="7">
        <v>2021</v>
      </c>
      <c r="Q7" s="7">
        <v>2022</v>
      </c>
      <c r="R7" s="7">
        <v>2023</v>
      </c>
      <c r="S7" s="7">
        <v>2024</v>
      </c>
      <c r="T7" s="7">
        <v>2025</v>
      </c>
    </row>
    <row r="8" spans="1:20" ht="15" customHeight="1">
      <c r="A8" s="114" t="s">
        <v>63</v>
      </c>
      <c r="B8" s="52">
        <f>B9+B10+B11+B12</f>
        <v>32371377</v>
      </c>
      <c r="C8" s="52">
        <f>C9+C10+C11+C12</f>
        <v>35763728</v>
      </c>
      <c r="D8" s="52">
        <f>D9+D10+D11+D12</f>
        <v>37284888</v>
      </c>
      <c r="E8" s="52">
        <f aca="true" t="shared" si="0" ref="E8:T8">E9+E10+E11+E12</f>
        <v>36771219</v>
      </c>
      <c r="F8" s="52">
        <f t="shared" si="0"/>
        <v>40440000</v>
      </c>
      <c r="G8" s="52">
        <f t="shared" si="0"/>
        <v>40940000</v>
      </c>
      <c r="H8" s="52">
        <f t="shared" si="0"/>
        <v>41200000</v>
      </c>
      <c r="I8" s="52">
        <f t="shared" si="0"/>
        <v>41200000</v>
      </c>
      <c r="J8" s="52">
        <f t="shared" si="0"/>
        <v>41550000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</row>
    <row r="9" spans="1:20" s="105" customFormat="1" ht="37.5" customHeight="1">
      <c r="A9" s="115" t="s">
        <v>72</v>
      </c>
      <c r="B9" s="53">
        <v>11404492</v>
      </c>
      <c r="C9" s="53">
        <v>13346154</v>
      </c>
      <c r="D9" s="53">
        <v>13457981</v>
      </c>
      <c r="E9" s="53">
        <v>12852380</v>
      </c>
      <c r="F9" s="53">
        <v>14000000</v>
      </c>
      <c r="G9" s="53">
        <v>14500000</v>
      </c>
      <c r="H9" s="53">
        <v>14600000</v>
      </c>
      <c r="I9" s="53">
        <v>14600000</v>
      </c>
      <c r="J9" s="53">
        <v>14700000</v>
      </c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s="105" customFormat="1" ht="15" customHeight="1">
      <c r="A10" s="116" t="s">
        <v>64</v>
      </c>
      <c r="B10" s="53">
        <v>15260355</v>
      </c>
      <c r="C10" s="53">
        <v>17168580</v>
      </c>
      <c r="D10" s="53">
        <v>18898061</v>
      </c>
      <c r="E10" s="53">
        <v>18924385</v>
      </c>
      <c r="F10" s="53">
        <v>21000000</v>
      </c>
      <c r="G10" s="53">
        <v>21000000</v>
      </c>
      <c r="H10" s="53">
        <v>21100000</v>
      </c>
      <c r="I10" s="53">
        <v>21100000</v>
      </c>
      <c r="J10" s="53">
        <v>21250000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s="105" customFormat="1" ht="15.75" customHeight="1">
      <c r="A11" s="116" t="s">
        <v>65</v>
      </c>
      <c r="B11" s="53">
        <v>5616543</v>
      </c>
      <c r="C11" s="53">
        <v>5126441</v>
      </c>
      <c r="D11" s="53">
        <v>4818685</v>
      </c>
      <c r="E11" s="53">
        <v>4807693</v>
      </c>
      <c r="F11" s="53">
        <v>5440000</v>
      </c>
      <c r="G11" s="53">
        <v>5440000</v>
      </c>
      <c r="H11" s="53">
        <v>5500000</v>
      </c>
      <c r="I11" s="53">
        <v>5500000</v>
      </c>
      <c r="J11" s="53">
        <v>5600000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s="105" customFormat="1" ht="15.75" customHeight="1">
      <c r="A12" s="117" t="s">
        <v>67</v>
      </c>
      <c r="B12" s="51">
        <v>89987</v>
      </c>
      <c r="C12" s="51">
        <v>122553</v>
      </c>
      <c r="D12" s="51">
        <v>110161</v>
      </c>
      <c r="E12" s="51">
        <v>186761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96" customFormat="1" ht="13.5" customHeight="1">
      <c r="A13" s="94" t="s">
        <v>66</v>
      </c>
      <c r="B13" s="95">
        <f aca="true" t="shared" si="1" ref="B13:H13">B14+B16+B17</f>
        <v>395790</v>
      </c>
      <c r="C13" s="95">
        <f t="shared" si="1"/>
        <v>665966</v>
      </c>
      <c r="D13" s="95">
        <v>547597</v>
      </c>
      <c r="E13" s="95">
        <f t="shared" si="1"/>
        <v>10152913</v>
      </c>
      <c r="F13" s="95">
        <f t="shared" si="1"/>
        <v>5211801</v>
      </c>
      <c r="G13" s="95">
        <v>0</v>
      </c>
      <c r="H13" s="95">
        <v>0</v>
      </c>
      <c r="I13" s="95">
        <v>0</v>
      </c>
      <c r="J13" s="95">
        <f aca="true" t="shared" si="2" ref="J13:T13">J14+J16</f>
        <v>0</v>
      </c>
      <c r="K13" s="95">
        <f t="shared" si="2"/>
        <v>0</v>
      </c>
      <c r="L13" s="95">
        <f t="shared" si="2"/>
        <v>0</v>
      </c>
      <c r="M13" s="95">
        <f t="shared" si="2"/>
        <v>0</v>
      </c>
      <c r="N13" s="95">
        <f t="shared" si="2"/>
        <v>0</v>
      </c>
      <c r="O13" s="95">
        <f t="shared" si="2"/>
        <v>0</v>
      </c>
      <c r="P13" s="95">
        <f t="shared" si="2"/>
        <v>0</v>
      </c>
      <c r="Q13" s="95">
        <f t="shared" si="2"/>
        <v>0</v>
      </c>
      <c r="R13" s="95">
        <f t="shared" si="2"/>
        <v>0</v>
      </c>
      <c r="S13" s="95">
        <f t="shared" si="2"/>
        <v>0</v>
      </c>
      <c r="T13" s="95">
        <f t="shared" si="2"/>
        <v>0</v>
      </c>
    </row>
    <row r="14" spans="1:20" s="105" customFormat="1" ht="15.75" customHeight="1">
      <c r="A14" s="117" t="s">
        <v>68</v>
      </c>
      <c r="B14" s="51">
        <v>317767</v>
      </c>
      <c r="C14" s="51">
        <v>582699</v>
      </c>
      <c r="D14" s="51">
        <v>111662</v>
      </c>
      <c r="E14" s="51">
        <v>1700000</v>
      </c>
      <c r="F14" s="51">
        <v>200000</v>
      </c>
      <c r="G14" s="51">
        <v>0</v>
      </c>
      <c r="H14" s="51">
        <v>0</v>
      </c>
      <c r="I14" s="51">
        <v>0</v>
      </c>
      <c r="J14" s="51">
        <v>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105" customFormat="1" ht="28.5" customHeight="1">
      <c r="A15" s="117" t="s">
        <v>84</v>
      </c>
      <c r="B15" s="51">
        <v>144267</v>
      </c>
      <c r="C15" s="51">
        <v>34349</v>
      </c>
      <c r="D15" s="51">
        <v>50000</v>
      </c>
      <c r="E15" s="51">
        <v>1700000</v>
      </c>
      <c r="F15" s="51">
        <v>200000</v>
      </c>
      <c r="G15" s="51">
        <v>0</v>
      </c>
      <c r="H15" s="51">
        <v>0</v>
      </c>
      <c r="I15" s="51">
        <v>0</v>
      </c>
      <c r="J15" s="51"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106" customFormat="1" ht="18.75" customHeight="1">
      <c r="A16" s="117" t="s">
        <v>69</v>
      </c>
      <c r="B16" s="51">
        <v>78023</v>
      </c>
      <c r="C16" s="51">
        <v>77075</v>
      </c>
      <c r="D16" s="51">
        <v>185582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05" customFormat="1" ht="18" customHeight="1">
      <c r="A17" s="116" t="s">
        <v>70</v>
      </c>
      <c r="B17" s="53">
        <v>0</v>
      </c>
      <c r="C17" s="53">
        <v>6192</v>
      </c>
      <c r="D17" s="53">
        <v>250353</v>
      </c>
      <c r="E17" s="53">
        <v>8452913</v>
      </c>
      <c r="F17" s="54">
        <v>5011801</v>
      </c>
      <c r="G17" s="54">
        <v>0</v>
      </c>
      <c r="H17" s="54">
        <v>0</v>
      </c>
      <c r="I17" s="54">
        <v>0</v>
      </c>
      <c r="J17" s="54" t="s">
        <v>51</v>
      </c>
      <c r="K17" s="54" t="s">
        <v>51</v>
      </c>
      <c r="L17" s="54" t="s">
        <v>51</v>
      </c>
      <c r="M17" s="54" t="s">
        <v>51</v>
      </c>
      <c r="N17" s="54" t="s">
        <v>51</v>
      </c>
      <c r="O17" s="54" t="s">
        <v>51</v>
      </c>
      <c r="P17" s="54" t="s">
        <v>51</v>
      </c>
      <c r="Q17" s="54" t="s">
        <v>51</v>
      </c>
      <c r="R17" s="54" t="s">
        <v>51</v>
      </c>
      <c r="S17" s="54" t="s">
        <v>51</v>
      </c>
      <c r="T17" s="54" t="s">
        <v>51</v>
      </c>
    </row>
    <row r="18" spans="1:20" s="50" customFormat="1" ht="20.25" customHeight="1" thickBot="1">
      <c r="A18" s="118" t="s">
        <v>71</v>
      </c>
      <c r="B18" s="90">
        <f aca="true" t="shared" si="3" ref="B18:G18">B8+B13</f>
        <v>32767167</v>
      </c>
      <c r="C18" s="90">
        <f t="shared" si="3"/>
        <v>36429694</v>
      </c>
      <c r="D18" s="90">
        <f t="shared" si="3"/>
        <v>37832485</v>
      </c>
      <c r="E18" s="90">
        <f t="shared" si="3"/>
        <v>46924132</v>
      </c>
      <c r="F18" s="90">
        <f t="shared" si="3"/>
        <v>45651801</v>
      </c>
      <c r="G18" s="90">
        <f t="shared" si="3"/>
        <v>40940000</v>
      </c>
      <c r="H18" s="90">
        <f aca="true" t="shared" si="4" ref="H18:T18">H8+H13</f>
        <v>41200000</v>
      </c>
      <c r="I18" s="90">
        <f t="shared" si="4"/>
        <v>41200000</v>
      </c>
      <c r="J18" s="90">
        <f t="shared" si="4"/>
        <v>41550000</v>
      </c>
      <c r="K18" s="90">
        <f t="shared" si="4"/>
        <v>0</v>
      </c>
      <c r="L18" s="90">
        <f t="shared" si="4"/>
        <v>0</v>
      </c>
      <c r="M18" s="90">
        <f t="shared" si="4"/>
        <v>0</v>
      </c>
      <c r="N18" s="90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90">
        <f t="shared" si="4"/>
        <v>0</v>
      </c>
      <c r="T18" s="90">
        <f t="shared" si="4"/>
        <v>0</v>
      </c>
    </row>
    <row r="19" spans="1:20" s="105" customFormat="1" ht="13.5" customHeight="1">
      <c r="A19" s="119" t="s">
        <v>10</v>
      </c>
      <c r="B19" s="87">
        <v>29282338</v>
      </c>
      <c r="C19" s="87">
        <v>30310145</v>
      </c>
      <c r="D19" s="87">
        <v>33983611</v>
      </c>
      <c r="E19" s="87">
        <v>36375218</v>
      </c>
      <c r="F19" s="87">
        <v>28542899</v>
      </c>
      <c r="G19" s="87">
        <v>33860244</v>
      </c>
      <c r="H19" s="87">
        <v>33844882</v>
      </c>
      <c r="I19" s="87">
        <v>33366730</v>
      </c>
      <c r="J19" s="87">
        <v>32050690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1:20" s="105" customFormat="1" ht="25.5" customHeight="1">
      <c r="A20" s="120" t="s">
        <v>85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105" customFormat="1" ht="15" customHeight="1">
      <c r="A21" s="121" t="s">
        <v>86</v>
      </c>
      <c r="B21" s="33">
        <v>121877</v>
      </c>
      <c r="C21" s="33">
        <v>221216</v>
      </c>
      <c r="D21" s="33">
        <v>412000</v>
      </c>
      <c r="E21" s="33">
        <v>505000</v>
      </c>
      <c r="F21" s="33">
        <v>800000</v>
      </c>
      <c r="G21" s="33">
        <v>750000</v>
      </c>
      <c r="H21" s="33">
        <v>650000</v>
      </c>
      <c r="I21" s="33">
        <v>540000</v>
      </c>
      <c r="J21" s="33">
        <v>500000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s="105" customFormat="1" ht="21.75" customHeight="1">
      <c r="A22" s="97" t="s">
        <v>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s="105" customFormat="1" ht="15.75" customHeight="1" thickBot="1">
      <c r="A23" s="122" t="s">
        <v>54</v>
      </c>
      <c r="B23" s="88">
        <v>5061799</v>
      </c>
      <c r="C23" s="88">
        <v>5938984</v>
      </c>
      <c r="D23" s="88">
        <v>7576539</v>
      </c>
      <c r="E23" s="88">
        <v>18368953</v>
      </c>
      <c r="F23" s="88">
        <v>13000000</v>
      </c>
      <c r="G23" s="88">
        <v>3000000</v>
      </c>
      <c r="H23" s="88">
        <v>4000000</v>
      </c>
      <c r="I23" s="88">
        <v>5000000</v>
      </c>
      <c r="J23" s="88">
        <v>7000000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s="50" customFormat="1" ht="16.5" customHeight="1" thickBot="1">
      <c r="A24" s="123" t="s">
        <v>14</v>
      </c>
      <c r="B24" s="91">
        <f aca="true" t="shared" si="5" ref="B24:T24">B19+B23</f>
        <v>34344137</v>
      </c>
      <c r="C24" s="91">
        <f>C19+C23</f>
        <v>36249129</v>
      </c>
      <c r="D24" s="91">
        <f>D19+D23</f>
        <v>41560150</v>
      </c>
      <c r="E24" s="91">
        <f t="shared" si="5"/>
        <v>54744171</v>
      </c>
      <c r="F24" s="91">
        <f t="shared" si="5"/>
        <v>41542899</v>
      </c>
      <c r="G24" s="91">
        <f t="shared" si="5"/>
        <v>36860244</v>
      </c>
      <c r="H24" s="91">
        <f t="shared" si="5"/>
        <v>37844882</v>
      </c>
      <c r="I24" s="91">
        <f t="shared" si="5"/>
        <v>38366730</v>
      </c>
      <c r="J24" s="91">
        <f t="shared" si="5"/>
        <v>39050690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>O19+O23</f>
        <v>0</v>
      </c>
      <c r="P24" s="91">
        <f>P19+P23</f>
        <v>0</v>
      </c>
      <c r="Q24" s="91">
        <f>Q19+Q23</f>
        <v>0</v>
      </c>
      <c r="R24" s="91">
        <f>R19+R23</f>
        <v>0</v>
      </c>
      <c r="S24" s="91">
        <f t="shared" si="5"/>
        <v>0</v>
      </c>
      <c r="T24" s="91">
        <f t="shared" si="5"/>
        <v>0</v>
      </c>
    </row>
    <row r="25" spans="1:20" s="50" customFormat="1" ht="19.5" customHeight="1" thickBot="1">
      <c r="A25" s="124" t="s">
        <v>15</v>
      </c>
      <c r="B25" s="25">
        <f>B18-B24</f>
        <v>-1576970</v>
      </c>
      <c r="C25" s="25">
        <f>C18-C24</f>
        <v>180565</v>
      </c>
      <c r="D25" s="25">
        <f>D18-D24</f>
        <v>-3727665</v>
      </c>
      <c r="E25" s="25">
        <f aca="true" t="shared" si="6" ref="E25:T25">E18-E24</f>
        <v>-7820039</v>
      </c>
      <c r="F25" s="25">
        <f t="shared" si="6"/>
        <v>4108902</v>
      </c>
      <c r="G25" s="25">
        <f t="shared" si="6"/>
        <v>4079756</v>
      </c>
      <c r="H25" s="25">
        <f t="shared" si="6"/>
        <v>3355118</v>
      </c>
      <c r="I25" s="25">
        <f t="shared" si="6"/>
        <v>2833270</v>
      </c>
      <c r="J25" s="25">
        <f t="shared" si="6"/>
        <v>2499310</v>
      </c>
      <c r="K25" s="25">
        <f t="shared" si="6"/>
        <v>0</v>
      </c>
      <c r="L25" s="25">
        <f t="shared" si="6"/>
        <v>0</v>
      </c>
      <c r="M25" s="25">
        <f t="shared" si="6"/>
        <v>0</v>
      </c>
      <c r="N25" s="25">
        <f t="shared" si="6"/>
        <v>0</v>
      </c>
      <c r="O25" s="25">
        <f>O18-O24</f>
        <v>0</v>
      </c>
      <c r="P25" s="25">
        <f>P18-P24</f>
        <v>0</v>
      </c>
      <c r="Q25" s="25">
        <f>Q18-Q24</f>
        <v>0</v>
      </c>
      <c r="R25" s="25">
        <f>R18-R24</f>
        <v>0</v>
      </c>
      <c r="S25" s="25">
        <f t="shared" si="6"/>
        <v>0</v>
      </c>
      <c r="T25" s="25">
        <f t="shared" si="6"/>
        <v>0</v>
      </c>
    </row>
    <row r="26" spans="1:20" s="50" customFormat="1" ht="17.25" customHeight="1" thickBot="1">
      <c r="A26" s="123" t="s">
        <v>16</v>
      </c>
      <c r="B26" s="91">
        <f>B27+B28+B29+B31+B32+B33+B34</f>
        <v>3930093</v>
      </c>
      <c r="C26" s="91">
        <f>C27+C28+C29+C31+C32+C33+C34</f>
        <v>3045334</v>
      </c>
      <c r="D26" s="91">
        <f>D27+D28+D29+D31+D32+D33+D34</f>
        <v>5421880</v>
      </c>
      <c r="E26" s="91">
        <f>E27+E28+E29+E30+E31+E32+E33+E34</f>
        <v>10307071</v>
      </c>
      <c r="F26" s="91">
        <f>F27+F28+F29+F30+F31+F32+F33+F34</f>
        <v>0</v>
      </c>
      <c r="G26" s="91">
        <f>G27+G28+G29+G30+G31+G32+G33+G34</f>
        <v>0</v>
      </c>
      <c r="H26" s="91">
        <f>H27+H28+H29+H30+H31+H32+H33+H34</f>
        <v>0</v>
      </c>
      <c r="I26" s="91">
        <f aca="true" t="shared" si="7" ref="I26:T26">I27+I28+I29+I30+I31+I32+I33+I34</f>
        <v>0</v>
      </c>
      <c r="J26" s="91">
        <f t="shared" si="7"/>
        <v>0</v>
      </c>
      <c r="K26" s="91">
        <f t="shared" si="7"/>
        <v>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0</v>
      </c>
      <c r="P26" s="91">
        <f t="shared" si="7"/>
        <v>0</v>
      </c>
      <c r="Q26" s="91">
        <f t="shared" si="7"/>
        <v>0</v>
      </c>
      <c r="R26" s="91">
        <f t="shared" si="7"/>
        <v>0</v>
      </c>
      <c r="S26" s="91">
        <f t="shared" si="7"/>
        <v>0</v>
      </c>
      <c r="T26" s="91">
        <f t="shared" si="7"/>
        <v>0</v>
      </c>
    </row>
    <row r="27" spans="1:20" s="105" customFormat="1" ht="21" customHeight="1">
      <c r="A27" s="120" t="s">
        <v>52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105" customFormat="1" ht="13.5" customHeight="1">
      <c r="A28" s="121" t="s">
        <v>17</v>
      </c>
      <c r="B28" s="33">
        <v>3036191</v>
      </c>
      <c r="C28" s="33">
        <v>1100291</v>
      </c>
      <c r="D28" s="33">
        <v>3479000</v>
      </c>
      <c r="E28" s="33">
        <v>8000000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s="105" customFormat="1" ht="15" customHeight="1">
      <c r="A29" s="121" t="s">
        <v>18</v>
      </c>
      <c r="B29" s="33">
        <v>378037</v>
      </c>
      <c r="C29" s="33">
        <v>161608</v>
      </c>
      <c r="D29" s="33">
        <v>469092</v>
      </c>
      <c r="E29" s="33">
        <v>1450000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105" customFormat="1" ht="15" customHeight="1">
      <c r="A30" s="121" t="s">
        <v>21</v>
      </c>
      <c r="B30" s="35" t="s">
        <v>51</v>
      </c>
      <c r="C30" s="35" t="s">
        <v>51</v>
      </c>
      <c r="D30" s="35" t="s">
        <v>51</v>
      </c>
      <c r="E30" s="33">
        <v>500000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05" customFormat="1" ht="15.75" customHeight="1">
      <c r="A31" s="121" t="s">
        <v>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105" customFormat="1" ht="12" customHeight="1">
      <c r="A32" s="121" t="s">
        <v>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105" customFormat="1" ht="16.5" customHeight="1">
      <c r="A33" s="121" t="s">
        <v>5</v>
      </c>
      <c r="B33" s="33">
        <v>515865</v>
      </c>
      <c r="C33" s="33">
        <v>1758435</v>
      </c>
      <c r="D33" s="33">
        <v>1473788</v>
      </c>
      <c r="E33" s="33">
        <v>357071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105" customFormat="1" ht="16.5" customHeight="1" thickBot="1">
      <c r="A34" s="125" t="s">
        <v>19</v>
      </c>
      <c r="B34" s="37">
        <v>0</v>
      </c>
      <c r="C34" s="37">
        <v>25000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9.5" customHeight="1" thickBot="1">
      <c r="A35" s="126" t="s">
        <v>11</v>
      </c>
      <c r="B35" s="92">
        <f>B36+B37+B38</f>
        <v>569688</v>
      </c>
      <c r="C35" s="92">
        <f>C36+C37+C38</f>
        <v>2612829</v>
      </c>
      <c r="D35" s="92">
        <f>D36+D37+D38</f>
        <v>1694215</v>
      </c>
      <c r="E35" s="92">
        <f aca="true" t="shared" si="8" ref="E35:T35">E36+E37+E38</f>
        <v>2487032</v>
      </c>
      <c r="F35" s="92">
        <f t="shared" si="8"/>
        <v>4108902</v>
      </c>
      <c r="G35" s="92">
        <f t="shared" si="8"/>
        <v>4079756</v>
      </c>
      <c r="H35" s="92">
        <f t="shared" si="8"/>
        <v>3355118</v>
      </c>
      <c r="I35" s="92">
        <f t="shared" si="8"/>
        <v>2833270</v>
      </c>
      <c r="J35" s="92">
        <f t="shared" si="8"/>
        <v>2499310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8"/>
        <v>0</v>
      </c>
      <c r="Q35" s="92">
        <f t="shared" si="8"/>
        <v>0</v>
      </c>
      <c r="R35" s="92">
        <f t="shared" si="8"/>
        <v>0</v>
      </c>
      <c r="S35" s="92">
        <f t="shared" si="8"/>
        <v>0</v>
      </c>
      <c r="T35" s="92">
        <f t="shared" si="8"/>
        <v>0</v>
      </c>
    </row>
    <row r="36" spans="1:20" s="105" customFormat="1" ht="24" customHeight="1">
      <c r="A36" s="97" t="s">
        <v>53</v>
      </c>
      <c r="B36" s="31">
        <v>569688</v>
      </c>
      <c r="C36" s="31">
        <v>1612829</v>
      </c>
      <c r="D36" s="31">
        <v>1694215</v>
      </c>
      <c r="E36" s="31">
        <v>2487032</v>
      </c>
      <c r="F36" s="31">
        <v>4108902</v>
      </c>
      <c r="G36" s="31">
        <v>4079756</v>
      </c>
      <c r="H36" s="31">
        <v>3355118</v>
      </c>
      <c r="I36" s="31">
        <v>2833270</v>
      </c>
      <c r="J36" s="31">
        <v>2499310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05" customFormat="1" ht="27.75" customHeight="1">
      <c r="A37" s="120" t="s">
        <v>12</v>
      </c>
      <c r="B37" s="93">
        <v>0</v>
      </c>
      <c r="C37" s="93">
        <v>0</v>
      </c>
      <c r="D37" s="93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105" customFormat="1" ht="24" customHeight="1">
      <c r="A38" s="97" t="s">
        <v>13</v>
      </c>
      <c r="B38" s="31">
        <v>0</v>
      </c>
      <c r="C38" s="31">
        <v>1000000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96" customFormat="1" ht="39.75" customHeight="1">
      <c r="A39" s="97" t="s">
        <v>109</v>
      </c>
      <c r="B39" s="98" t="str">
        <f>IF((B18+B26-B24-B35)=0,"OK","Bilans różny od zera- SPRAWDŹ!!!")</f>
        <v>Bilans różny od zera- SPRAWDŹ!!!</v>
      </c>
      <c r="C39" s="98" t="str">
        <f aca="true" t="shared" si="9" ref="C39:T39">IF((C18+C26-C24-C35)=0,"OK","Bilans różny od zera- SPRAWDŹ!!!")</f>
        <v>Bilans różny od zera- SPRAWDŹ!!!</v>
      </c>
      <c r="D39" s="98" t="str">
        <f t="shared" si="9"/>
        <v>OK</v>
      </c>
      <c r="E39" s="98" t="str">
        <f t="shared" si="9"/>
        <v>OK</v>
      </c>
      <c r="F39" s="98" t="str">
        <f t="shared" si="9"/>
        <v>OK</v>
      </c>
      <c r="G39" s="98" t="str">
        <f t="shared" si="9"/>
        <v>OK</v>
      </c>
      <c r="H39" s="98" t="str">
        <f t="shared" si="9"/>
        <v>OK</v>
      </c>
      <c r="I39" s="98" t="str">
        <f t="shared" si="9"/>
        <v>OK</v>
      </c>
      <c r="J39" s="98" t="str">
        <f t="shared" si="9"/>
        <v>OK</v>
      </c>
      <c r="K39" s="98" t="str">
        <f t="shared" si="9"/>
        <v>OK</v>
      </c>
      <c r="L39" s="98" t="str">
        <f t="shared" si="9"/>
        <v>OK</v>
      </c>
      <c r="M39" s="98" t="str">
        <f t="shared" si="9"/>
        <v>OK</v>
      </c>
      <c r="N39" s="98" t="str">
        <f t="shared" si="9"/>
        <v>OK</v>
      </c>
      <c r="O39" s="98" t="str">
        <f t="shared" si="9"/>
        <v>OK</v>
      </c>
      <c r="P39" s="98" t="str">
        <f t="shared" si="9"/>
        <v>OK</v>
      </c>
      <c r="Q39" s="98" t="str">
        <f t="shared" si="9"/>
        <v>OK</v>
      </c>
      <c r="R39" s="98" t="str">
        <f t="shared" si="9"/>
        <v>OK</v>
      </c>
      <c r="S39" s="98" t="str">
        <f t="shared" si="9"/>
        <v>OK</v>
      </c>
      <c r="T39" s="98" t="str">
        <f t="shared" si="9"/>
        <v>OK</v>
      </c>
    </row>
    <row r="40" spans="1:20" s="101" customFormat="1" ht="26.25" customHeight="1">
      <c r="A40" s="99" t="s">
        <v>55</v>
      </c>
      <c r="B40" s="100">
        <f>B8-B19</f>
        <v>3089039</v>
      </c>
      <c r="C40" s="100">
        <f>C8-C19</f>
        <v>5453583</v>
      </c>
      <c r="D40" s="100">
        <f>D8-D19</f>
        <v>3301277</v>
      </c>
      <c r="E40" s="100">
        <f aca="true" t="shared" si="10" ref="E40:T40">E8-E19</f>
        <v>396001</v>
      </c>
      <c r="F40" s="100">
        <f t="shared" si="10"/>
        <v>11897101</v>
      </c>
      <c r="G40" s="100">
        <f t="shared" si="10"/>
        <v>7079756</v>
      </c>
      <c r="H40" s="100">
        <f t="shared" si="10"/>
        <v>7355118</v>
      </c>
      <c r="I40" s="100">
        <f t="shared" si="10"/>
        <v>7833270</v>
      </c>
      <c r="J40" s="100">
        <f t="shared" si="10"/>
        <v>9499310</v>
      </c>
      <c r="K40" s="100">
        <f t="shared" si="10"/>
        <v>0</v>
      </c>
      <c r="L40" s="100">
        <f t="shared" si="10"/>
        <v>0</v>
      </c>
      <c r="M40" s="100">
        <f t="shared" si="10"/>
        <v>0</v>
      </c>
      <c r="N40" s="100">
        <f t="shared" si="10"/>
        <v>0</v>
      </c>
      <c r="O40" s="100">
        <f t="shared" si="10"/>
        <v>0</v>
      </c>
      <c r="P40" s="100">
        <f t="shared" si="10"/>
        <v>0</v>
      </c>
      <c r="Q40" s="100">
        <f t="shared" si="10"/>
        <v>0</v>
      </c>
      <c r="R40" s="100">
        <f t="shared" si="10"/>
        <v>0</v>
      </c>
      <c r="S40" s="100">
        <f t="shared" si="10"/>
        <v>0</v>
      </c>
      <c r="T40" s="100">
        <f t="shared" si="10"/>
        <v>0</v>
      </c>
    </row>
    <row r="41" spans="1:20" s="101" customFormat="1" ht="26.25" customHeight="1">
      <c r="A41" s="102" t="s">
        <v>56</v>
      </c>
      <c r="B41" s="103">
        <f>B8/B19*100</f>
        <v>110.54915423761587</v>
      </c>
      <c r="C41" s="103">
        <f>C8/C19*100</f>
        <v>117.99259950752463</v>
      </c>
      <c r="D41" s="103">
        <f>D8/D19*100</f>
        <v>109.71432082364643</v>
      </c>
      <c r="E41" s="103">
        <f aca="true" t="shared" si="11" ref="E41:T41">E8/E19*100</f>
        <v>101.08865601850138</v>
      </c>
      <c r="F41" s="103">
        <f t="shared" si="11"/>
        <v>141.6814739105513</v>
      </c>
      <c r="G41" s="103">
        <f t="shared" si="11"/>
        <v>120.90875659372094</v>
      </c>
      <c r="H41" s="103">
        <f t="shared" si="11"/>
        <v>121.73184707808997</v>
      </c>
      <c r="I41" s="103">
        <f t="shared" si="11"/>
        <v>123.47628910594474</v>
      </c>
      <c r="J41" s="103">
        <f t="shared" si="11"/>
        <v>129.63839468042653</v>
      </c>
      <c r="K41" s="103" t="e">
        <f t="shared" si="11"/>
        <v>#DIV/0!</v>
      </c>
      <c r="L41" s="103" t="e">
        <f t="shared" si="11"/>
        <v>#DIV/0!</v>
      </c>
      <c r="M41" s="103" t="e">
        <f t="shared" si="11"/>
        <v>#DIV/0!</v>
      </c>
      <c r="N41" s="103" t="e">
        <f t="shared" si="11"/>
        <v>#DIV/0!</v>
      </c>
      <c r="O41" s="103" t="e">
        <f t="shared" si="11"/>
        <v>#DIV/0!</v>
      </c>
      <c r="P41" s="103" t="e">
        <f t="shared" si="11"/>
        <v>#DIV/0!</v>
      </c>
      <c r="Q41" s="103" t="e">
        <f t="shared" si="11"/>
        <v>#DIV/0!</v>
      </c>
      <c r="R41" s="103" t="e">
        <f t="shared" si="11"/>
        <v>#DIV/0!</v>
      </c>
      <c r="S41" s="103" t="e">
        <f t="shared" si="11"/>
        <v>#DIV/0!</v>
      </c>
      <c r="T41" s="103" t="e">
        <f t="shared" si="11"/>
        <v>#DIV/0!</v>
      </c>
    </row>
    <row r="42" spans="1:20" s="101" customFormat="1" ht="25.5" customHeight="1">
      <c r="A42" s="104" t="s">
        <v>92</v>
      </c>
      <c r="B42" s="39">
        <v>8031454</v>
      </c>
      <c r="C42" s="39">
        <v>7680524</v>
      </c>
      <c r="D42" s="39">
        <v>9427337</v>
      </c>
      <c r="E42" s="39">
        <v>16876356</v>
      </c>
      <c r="F42" s="57">
        <f aca="true" t="shared" si="12" ref="F42:T42">E42+F27+F28+F29+F30-F36-F37</f>
        <v>12767454</v>
      </c>
      <c r="G42" s="57">
        <f t="shared" si="12"/>
        <v>8687698</v>
      </c>
      <c r="H42" s="57">
        <f t="shared" si="12"/>
        <v>5332580</v>
      </c>
      <c r="I42" s="57">
        <f t="shared" si="12"/>
        <v>2499310</v>
      </c>
      <c r="J42" s="57">
        <f t="shared" si="12"/>
        <v>0</v>
      </c>
      <c r="K42" s="57">
        <f t="shared" si="12"/>
        <v>0</v>
      </c>
      <c r="L42" s="57">
        <f t="shared" si="12"/>
        <v>0</v>
      </c>
      <c r="M42" s="57">
        <f t="shared" si="12"/>
        <v>0</v>
      </c>
      <c r="N42" s="57">
        <f t="shared" si="12"/>
        <v>0</v>
      </c>
      <c r="O42" s="57">
        <f t="shared" si="12"/>
        <v>0</v>
      </c>
      <c r="P42" s="57">
        <f t="shared" si="12"/>
        <v>0</v>
      </c>
      <c r="Q42" s="57">
        <f t="shared" si="12"/>
        <v>0</v>
      </c>
      <c r="R42" s="57">
        <f t="shared" si="12"/>
        <v>0</v>
      </c>
      <c r="S42" s="57">
        <f t="shared" si="12"/>
        <v>0</v>
      </c>
      <c r="T42" s="57">
        <f t="shared" si="12"/>
        <v>0</v>
      </c>
    </row>
    <row r="43" spans="1:20" s="89" customFormat="1" ht="24.75" customHeight="1">
      <c r="A43" s="127" t="s">
        <v>93</v>
      </c>
      <c r="B43" s="39">
        <v>412300</v>
      </c>
      <c r="C43" s="39">
        <v>0</v>
      </c>
      <c r="D43" s="39">
        <v>492064</v>
      </c>
      <c r="E43" s="39">
        <v>0</v>
      </c>
      <c r="F43" s="57" t="s">
        <v>51</v>
      </c>
      <c r="G43" s="57" t="s">
        <v>51</v>
      </c>
      <c r="H43" s="57" t="s">
        <v>51</v>
      </c>
      <c r="I43" s="57" t="s">
        <v>51</v>
      </c>
      <c r="J43" s="57" t="s">
        <v>51</v>
      </c>
      <c r="K43" s="57" t="s">
        <v>51</v>
      </c>
      <c r="L43" s="57" t="s">
        <v>51</v>
      </c>
      <c r="M43" s="57" t="s">
        <v>51</v>
      </c>
      <c r="N43" s="57" t="s">
        <v>51</v>
      </c>
      <c r="O43" s="57" t="s">
        <v>51</v>
      </c>
      <c r="P43" s="57" t="s">
        <v>51</v>
      </c>
      <c r="Q43" s="57" t="s">
        <v>51</v>
      </c>
      <c r="R43" s="57" t="s">
        <v>51</v>
      </c>
      <c r="S43" s="57" t="s">
        <v>51</v>
      </c>
      <c r="T43" s="57" t="s">
        <v>51</v>
      </c>
    </row>
    <row r="44" spans="1:20" s="107" customFormat="1" ht="30" customHeight="1">
      <c r="A44" s="104" t="s">
        <v>94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107" customFormat="1" ht="35.25" customHeight="1">
      <c r="A45" s="104" t="s">
        <v>101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89" customFormat="1" ht="42.75" customHeight="1">
      <c r="A46" s="128" t="s">
        <v>95</v>
      </c>
      <c r="B46" s="42">
        <f aca="true" t="shared" si="13" ref="B46:T46">B42/B18*100</f>
        <v>24.51067557961297</v>
      </c>
      <c r="C46" s="42">
        <f t="shared" si="13"/>
        <v>21.083141681069296</v>
      </c>
      <c r="D46" s="42">
        <f t="shared" si="13"/>
        <v>24.918630113776562</v>
      </c>
      <c r="E46" s="42">
        <f t="shared" si="13"/>
        <v>35.965195903890134</v>
      </c>
      <c r="F46" s="42">
        <f t="shared" si="13"/>
        <v>27.967032450702217</v>
      </c>
      <c r="G46" s="42">
        <f t="shared" si="13"/>
        <v>21.22056179775281</v>
      </c>
      <c r="H46" s="42">
        <f t="shared" si="13"/>
        <v>12.943155339805825</v>
      </c>
      <c r="I46" s="42">
        <f t="shared" si="13"/>
        <v>6.06628640776699</v>
      </c>
      <c r="J46" s="42">
        <v>0</v>
      </c>
      <c r="K46" s="42" t="e">
        <f t="shared" si="13"/>
        <v>#DIV/0!</v>
      </c>
      <c r="L46" s="42" t="e">
        <f t="shared" si="13"/>
        <v>#DIV/0!</v>
      </c>
      <c r="M46" s="42" t="e">
        <f t="shared" si="13"/>
        <v>#DIV/0!</v>
      </c>
      <c r="N46" s="42" t="e">
        <f t="shared" si="13"/>
        <v>#DIV/0!</v>
      </c>
      <c r="O46" s="42" t="e">
        <f t="shared" si="13"/>
        <v>#DIV/0!</v>
      </c>
      <c r="P46" s="42" t="e">
        <f t="shared" si="13"/>
        <v>#DIV/0!</v>
      </c>
      <c r="Q46" s="42" t="e">
        <f t="shared" si="13"/>
        <v>#DIV/0!</v>
      </c>
      <c r="R46" s="42" t="e">
        <f t="shared" si="13"/>
        <v>#DIV/0!</v>
      </c>
      <c r="S46" s="42" t="e">
        <f t="shared" si="13"/>
        <v>#DIV/0!</v>
      </c>
      <c r="T46" s="42" t="e">
        <f t="shared" si="13"/>
        <v>#DIV/0!</v>
      </c>
    </row>
    <row r="47" spans="1:20" s="89" customFormat="1" ht="41.25" customHeight="1">
      <c r="A47" s="128" t="s">
        <v>96</v>
      </c>
      <c r="B47" s="42">
        <f aca="true" t="shared" si="14" ref="B47:T47">(B42-B48)/B18*100</f>
        <v>24.51067557961297</v>
      </c>
      <c r="C47" s="42">
        <f t="shared" si="14"/>
        <v>21.083141681069296</v>
      </c>
      <c r="D47" s="42">
        <f t="shared" si="14"/>
        <v>24.918630113776562</v>
      </c>
      <c r="E47" s="42">
        <f t="shared" si="14"/>
        <v>35.965195903890134</v>
      </c>
      <c r="F47" s="42">
        <f t="shared" si="14"/>
        <v>27.967032450702217</v>
      </c>
      <c r="G47" s="42">
        <f t="shared" si="14"/>
        <v>21.22056179775281</v>
      </c>
      <c r="H47" s="42">
        <f t="shared" si="14"/>
        <v>12.943155339805825</v>
      </c>
      <c r="I47" s="42">
        <f t="shared" si="14"/>
        <v>6.06628640776699</v>
      </c>
      <c r="J47" s="42">
        <f t="shared" si="14"/>
        <v>0</v>
      </c>
      <c r="K47" s="42" t="e">
        <f t="shared" si="14"/>
        <v>#DIV/0!</v>
      </c>
      <c r="L47" s="42" t="e">
        <f t="shared" si="14"/>
        <v>#DIV/0!</v>
      </c>
      <c r="M47" s="42" t="e">
        <f t="shared" si="14"/>
        <v>#DIV/0!</v>
      </c>
      <c r="N47" s="42" t="e">
        <f t="shared" si="14"/>
        <v>#DIV/0!</v>
      </c>
      <c r="O47" s="42" t="e">
        <f t="shared" si="14"/>
        <v>#DIV/0!</v>
      </c>
      <c r="P47" s="42" t="e">
        <f t="shared" si="14"/>
        <v>#DIV/0!</v>
      </c>
      <c r="Q47" s="42" t="e">
        <f t="shared" si="14"/>
        <v>#DIV/0!</v>
      </c>
      <c r="R47" s="42" t="e">
        <f t="shared" si="14"/>
        <v>#DIV/0!</v>
      </c>
      <c r="S47" s="42" t="e">
        <f t="shared" si="14"/>
        <v>#DIV/0!</v>
      </c>
      <c r="T47" s="42" t="e">
        <f t="shared" si="14"/>
        <v>#DIV/0!</v>
      </c>
    </row>
    <row r="48" spans="1:20" s="107" customFormat="1" ht="36.75" customHeight="1">
      <c r="A48" s="128" t="s">
        <v>104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89" customFormat="1" ht="42.75" customHeight="1">
      <c r="A49" s="128" t="s">
        <v>97</v>
      </c>
      <c r="B49" s="42">
        <f>(B20+B21+B22+B36+B37)/B18*100</f>
        <v>2.110542544004491</v>
      </c>
      <c r="C49" s="42">
        <f>(C20+C21+C22+C36+C37)/C18*100</f>
        <v>5.0344781924327995</v>
      </c>
      <c r="D49" s="42">
        <v>5.6</v>
      </c>
      <c r="E49" s="42">
        <f aca="true" t="shared" si="15" ref="E49:T49">(E20+E21+E22+E36+E37)/E18*100</f>
        <v>6.376318266260099</v>
      </c>
      <c r="F49" s="42">
        <f>(F20+F21+F22+F36+F37)/F18*100</f>
        <v>10.752920788382477</v>
      </c>
      <c r="G49" s="42">
        <f t="shared" si="15"/>
        <v>11.797156814851</v>
      </c>
      <c r="H49" s="42">
        <f t="shared" si="15"/>
        <v>9.721160194174757</v>
      </c>
      <c r="I49" s="42">
        <f>(I20+I21+I22+I36+I37)/I18*100</f>
        <v>8.18754854368932</v>
      </c>
      <c r="J49" s="42">
        <f t="shared" si="15"/>
        <v>7.2185559566787</v>
      </c>
      <c r="K49" s="42" t="e">
        <f t="shared" si="15"/>
        <v>#DIV/0!</v>
      </c>
      <c r="L49" s="42" t="e">
        <f t="shared" si="15"/>
        <v>#DIV/0!</v>
      </c>
      <c r="M49" s="42" t="e">
        <f t="shared" si="15"/>
        <v>#DIV/0!</v>
      </c>
      <c r="N49" s="42" t="e">
        <f t="shared" si="15"/>
        <v>#DIV/0!</v>
      </c>
      <c r="O49" s="42" t="e">
        <f>(O20+O21+O22+O36+O37)/O18*100</f>
        <v>#DIV/0!</v>
      </c>
      <c r="P49" s="42" t="e">
        <f>(P20+P21+P22+P36+P37)/P18*100</f>
        <v>#DIV/0!</v>
      </c>
      <c r="Q49" s="42" t="e">
        <f>(Q20+Q21+Q22+Q36+Q37)/Q18*100</f>
        <v>#DIV/0!</v>
      </c>
      <c r="R49" s="42" t="e">
        <f>(R20+R21+R22+R36+R37)/R18*100</f>
        <v>#DIV/0!</v>
      </c>
      <c r="S49" s="42" t="e">
        <f t="shared" si="15"/>
        <v>#DIV/0!</v>
      </c>
      <c r="T49" s="42" t="e">
        <f t="shared" si="15"/>
        <v>#DIV/0!</v>
      </c>
    </row>
    <row r="50" spans="1:20" s="89" customFormat="1" ht="39" customHeight="1">
      <c r="A50" s="128" t="s">
        <v>98</v>
      </c>
      <c r="B50" s="42">
        <f aca="true" t="shared" si="16" ref="B50:T50">(B20+B21+B22+B36+B37-B51)/B18*100</f>
        <v>2.110542544004491</v>
      </c>
      <c r="C50" s="42">
        <f t="shared" si="16"/>
        <v>5.0344781924327995</v>
      </c>
      <c r="D50" s="42">
        <f t="shared" si="16"/>
        <v>5.567212938827571</v>
      </c>
      <c r="E50" s="42">
        <f t="shared" si="16"/>
        <v>6.376318266260099</v>
      </c>
      <c r="F50" s="42">
        <f t="shared" si="16"/>
        <v>10.752920788382477</v>
      </c>
      <c r="G50" s="42">
        <f t="shared" si="16"/>
        <v>11.797156814851</v>
      </c>
      <c r="H50" s="42">
        <f t="shared" si="16"/>
        <v>9.721160194174757</v>
      </c>
      <c r="I50" s="42">
        <f t="shared" si="16"/>
        <v>8.18754854368932</v>
      </c>
      <c r="J50" s="42">
        <f t="shared" si="16"/>
        <v>7.2185559566787</v>
      </c>
      <c r="K50" s="42" t="e">
        <f t="shared" si="16"/>
        <v>#DIV/0!</v>
      </c>
      <c r="L50" s="42" t="e">
        <f t="shared" si="16"/>
        <v>#DIV/0!</v>
      </c>
      <c r="M50" s="42" t="e">
        <f t="shared" si="16"/>
        <v>#DIV/0!</v>
      </c>
      <c r="N50" s="42" t="e">
        <f t="shared" si="16"/>
        <v>#DIV/0!</v>
      </c>
      <c r="O50" s="42" t="e">
        <f t="shared" si="16"/>
        <v>#DIV/0!</v>
      </c>
      <c r="P50" s="42" t="e">
        <f t="shared" si="16"/>
        <v>#DIV/0!</v>
      </c>
      <c r="Q50" s="42" t="e">
        <f t="shared" si="16"/>
        <v>#DIV/0!</v>
      </c>
      <c r="R50" s="42" t="e">
        <f t="shared" si="16"/>
        <v>#DIV/0!</v>
      </c>
      <c r="S50" s="42" t="e">
        <f t="shared" si="16"/>
        <v>#DIV/0!</v>
      </c>
      <c r="T50" s="42" t="e">
        <f t="shared" si="16"/>
        <v>#DIV/0!</v>
      </c>
    </row>
    <row r="51" spans="1:20" s="107" customFormat="1" ht="69" customHeight="1">
      <c r="A51" s="128" t="s">
        <v>99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89" customFormat="1" ht="31.5" customHeight="1">
      <c r="A52" s="129" t="s">
        <v>105</v>
      </c>
      <c r="B52" s="84" t="s">
        <v>51</v>
      </c>
      <c r="C52" s="84" t="s">
        <v>51</v>
      </c>
      <c r="D52" s="84" t="s">
        <v>51</v>
      </c>
      <c r="E52" s="84" t="s">
        <v>51</v>
      </c>
      <c r="F52" s="85">
        <f>F8+F32+F33-F19</f>
        <v>11897101</v>
      </c>
      <c r="G52" s="85">
        <f aca="true" t="shared" si="17" ref="G52:T52">G8+G32+G33-G19</f>
        <v>7079756</v>
      </c>
      <c r="H52" s="85">
        <f t="shared" si="17"/>
        <v>7355118</v>
      </c>
      <c r="I52" s="85">
        <f t="shared" si="17"/>
        <v>7833270</v>
      </c>
      <c r="J52" s="85">
        <f t="shared" si="17"/>
        <v>9499310</v>
      </c>
      <c r="K52" s="85">
        <f t="shared" si="17"/>
        <v>0</v>
      </c>
      <c r="L52" s="85">
        <f t="shared" si="17"/>
        <v>0</v>
      </c>
      <c r="M52" s="85">
        <f t="shared" si="17"/>
        <v>0</v>
      </c>
      <c r="N52" s="85">
        <f t="shared" si="17"/>
        <v>0</v>
      </c>
      <c r="O52" s="85">
        <f t="shared" si="17"/>
        <v>0</v>
      </c>
      <c r="P52" s="85">
        <f t="shared" si="17"/>
        <v>0</v>
      </c>
      <c r="Q52" s="85">
        <f t="shared" si="17"/>
        <v>0</v>
      </c>
      <c r="R52" s="85">
        <f t="shared" si="17"/>
        <v>0</v>
      </c>
      <c r="S52" s="85">
        <f t="shared" si="17"/>
        <v>0</v>
      </c>
      <c r="T52" s="85">
        <f t="shared" si="17"/>
        <v>0</v>
      </c>
    </row>
    <row r="53" spans="1:20" s="89" customFormat="1" ht="42.75" customHeight="1">
      <c r="A53" s="130" t="s">
        <v>106</v>
      </c>
      <c r="B53" s="108"/>
      <c r="C53" s="108"/>
      <c r="D53" s="108"/>
      <c r="E53" s="86">
        <f>(E36+E37+E20+E21+E22-E51)/E18</f>
        <v>0.06376318266260099</v>
      </c>
      <c r="F53" s="86">
        <f>(F36+F37+F20+F21+F22-F51)/F18</f>
        <v>0.10752920788382478</v>
      </c>
      <c r="G53" s="86">
        <f aca="true" t="shared" si="18" ref="G53:T53">(G36+G37+G20+G21+G22-G51)/G18</f>
        <v>0.11797156814851001</v>
      </c>
      <c r="H53" s="86">
        <f t="shared" si="18"/>
        <v>0.09721160194174758</v>
      </c>
      <c r="I53" s="86">
        <f t="shared" si="18"/>
        <v>0.0818754854368932</v>
      </c>
      <c r="J53" s="86">
        <f t="shared" si="18"/>
        <v>0.072185559566787</v>
      </c>
      <c r="K53" s="86" t="e">
        <f t="shared" si="18"/>
        <v>#DIV/0!</v>
      </c>
      <c r="L53" s="86" t="e">
        <f t="shared" si="18"/>
        <v>#DIV/0!</v>
      </c>
      <c r="M53" s="86" t="e">
        <f t="shared" si="18"/>
        <v>#DIV/0!</v>
      </c>
      <c r="N53" s="86" t="e">
        <f t="shared" si="18"/>
        <v>#DIV/0!</v>
      </c>
      <c r="O53" s="86" t="e">
        <f t="shared" si="18"/>
        <v>#DIV/0!</v>
      </c>
      <c r="P53" s="86" t="e">
        <f t="shared" si="18"/>
        <v>#DIV/0!</v>
      </c>
      <c r="Q53" s="86" t="e">
        <f t="shared" si="18"/>
        <v>#DIV/0!</v>
      </c>
      <c r="R53" s="86" t="e">
        <f t="shared" si="18"/>
        <v>#DIV/0!</v>
      </c>
      <c r="S53" s="86" t="e">
        <f t="shared" si="18"/>
        <v>#DIV/0!</v>
      </c>
      <c r="T53" s="86" t="e">
        <f t="shared" si="18"/>
        <v>#DIV/0!</v>
      </c>
    </row>
    <row r="54" spans="1:20" s="89" customFormat="1" ht="42" customHeight="1">
      <c r="A54" s="131" t="s">
        <v>108</v>
      </c>
      <c r="B54" s="109"/>
      <c r="C54" s="109"/>
      <c r="D54" s="109"/>
      <c r="E54" s="83" t="str">
        <f>IF(E53&lt;=E55,"TAK","NIE")</f>
        <v>TAK</v>
      </c>
      <c r="F54" s="83" t="str">
        <f aca="true" t="shared" si="19" ref="F54:T54">IF(F53&lt;=F55,"TAK","NIE")</f>
        <v>NIE</v>
      </c>
      <c r="G54" s="83" t="str">
        <f t="shared" si="19"/>
        <v>TAK</v>
      </c>
      <c r="H54" s="83" t="str">
        <f t="shared" si="19"/>
        <v>TAK</v>
      </c>
      <c r="I54" s="83" t="str">
        <f t="shared" si="19"/>
        <v>TAK</v>
      </c>
      <c r="J54" s="83" t="str">
        <f t="shared" si="19"/>
        <v>TAK</v>
      </c>
      <c r="K54" s="83" t="e">
        <f t="shared" si="19"/>
        <v>#DIV/0!</v>
      </c>
      <c r="L54" s="83" t="e">
        <f t="shared" si="19"/>
        <v>#DIV/0!</v>
      </c>
      <c r="M54" s="83" t="e">
        <f t="shared" si="19"/>
        <v>#DIV/0!</v>
      </c>
      <c r="N54" s="83" t="e">
        <f t="shared" si="19"/>
        <v>#DIV/0!</v>
      </c>
      <c r="O54" s="83" t="e">
        <f t="shared" si="19"/>
        <v>#DIV/0!</v>
      </c>
      <c r="P54" s="83" t="e">
        <f t="shared" si="19"/>
        <v>#DIV/0!</v>
      </c>
      <c r="Q54" s="83" t="e">
        <f t="shared" si="19"/>
        <v>#DIV/0!</v>
      </c>
      <c r="R54" s="83" t="e">
        <f t="shared" si="19"/>
        <v>#DIV/0!</v>
      </c>
      <c r="S54" s="83" t="e">
        <f t="shared" si="19"/>
        <v>#DIV/0!</v>
      </c>
      <c r="T54" s="83" t="e">
        <f t="shared" si="19"/>
        <v>#DIV/0!</v>
      </c>
    </row>
    <row r="55" spans="1:20" s="89" customFormat="1" ht="43.5" customHeight="1">
      <c r="A55" s="130" t="s">
        <v>107</v>
      </c>
      <c r="B55" s="108"/>
      <c r="C55" s="108"/>
      <c r="D55" s="108"/>
      <c r="E55" s="86">
        <f>1/3*((D8+D15-D19)/D18+(C8+C15-C19)/C18+(B8+B15-B19)/B18)</f>
        <v>0.1126338811606475</v>
      </c>
      <c r="F55" s="86">
        <f>1/3*((E8+E15-E19)/E18+(D8+D15-D19)/D18+(C8+C15-C19)/C18)</f>
        <v>0.09463144533054497</v>
      </c>
      <c r="G55" s="86">
        <f>1/3*((F8+F15-F19)/F18+(E8+E15-E19)/E18+(D8+D15-D19)/D18)</f>
        <v>0.13274538206038156</v>
      </c>
      <c r="H55" s="86">
        <f aca="true" t="shared" si="20" ref="H55:T55">1/3*((G8+G15-G19)/G18+(F8+F15-F19)/F18+(E8+E15-E19)/E18)</f>
        <v>0.1608613983571573</v>
      </c>
      <c r="I55" s="86">
        <f t="shared" si="20"/>
        <v>0.20547953574080183</v>
      </c>
      <c r="J55" s="86">
        <f t="shared" si="20"/>
        <v>0.18052674604717933</v>
      </c>
      <c r="K55" s="86">
        <f t="shared" si="20"/>
        <v>0.1990912600718906</v>
      </c>
      <c r="L55" s="86" t="e">
        <f t="shared" si="20"/>
        <v>#DIV/0!</v>
      </c>
      <c r="M55" s="86" t="e">
        <f t="shared" si="20"/>
        <v>#DIV/0!</v>
      </c>
      <c r="N55" s="86" t="e">
        <f t="shared" si="20"/>
        <v>#DIV/0!</v>
      </c>
      <c r="O55" s="86" t="e">
        <f t="shared" si="20"/>
        <v>#DIV/0!</v>
      </c>
      <c r="P55" s="86" t="e">
        <f t="shared" si="20"/>
        <v>#DIV/0!</v>
      </c>
      <c r="Q55" s="86" t="e">
        <f t="shared" si="20"/>
        <v>#DIV/0!</v>
      </c>
      <c r="R55" s="86" t="e">
        <f t="shared" si="20"/>
        <v>#DIV/0!</v>
      </c>
      <c r="S55" s="86" t="e">
        <f t="shared" si="20"/>
        <v>#DIV/0!</v>
      </c>
      <c r="T55" s="86" t="e">
        <f t="shared" si="20"/>
        <v>#DIV/0!</v>
      </c>
    </row>
    <row r="56" spans="1:20" ht="15.75" customHeight="1">
      <c r="A56" s="1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33" t="s">
        <v>39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34" t="s">
        <v>87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2.75">
      <c r="A59" s="134" t="s">
        <v>88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2.75">
      <c r="A60" s="133" t="s">
        <v>100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33" t="s">
        <v>102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33" t="s">
        <v>103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9" customHeight="1">
      <c r="A63" s="13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3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>
      <c r="A65" s="135" t="s">
        <v>6</v>
      </c>
      <c r="B65" s="1"/>
      <c r="C65" s="1"/>
      <c r="D65" s="1"/>
      <c r="E65" s="3" t="s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33" t="s">
        <v>73</v>
      </c>
      <c r="B66" s="55"/>
      <c r="C66" s="55"/>
      <c r="D66" s="5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4" ht="12.75">
      <c r="A67" s="133" t="s">
        <v>8</v>
      </c>
      <c r="B67" s="56"/>
      <c r="C67" s="56"/>
      <c r="D67" s="56"/>
    </row>
  </sheetData>
  <sheetProtection/>
  <mergeCells count="2">
    <mergeCell ref="E6:E7"/>
    <mergeCell ref="F6:T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"/>
  <sheetViews>
    <sheetView tabSelected="1" zoomScalePageLayoutView="0" workbookViewId="0" topLeftCell="A4">
      <selection activeCell="N12" sqref="N12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4" width="9.75390625" style="0" customWidth="1"/>
  </cols>
  <sheetData>
    <row r="1" spans="11:34" ht="41.25" customHeight="1">
      <c r="K1" s="16"/>
      <c r="Z1" s="143" t="s">
        <v>32</v>
      </c>
      <c r="AA1" s="143"/>
      <c r="AB1" s="143"/>
      <c r="AC1" s="143"/>
      <c r="AD1" s="143"/>
      <c r="AE1" s="143"/>
      <c r="AF1" s="143"/>
      <c r="AG1" s="143"/>
      <c r="AH1" s="143"/>
    </row>
    <row r="2" spans="4:6" ht="21" customHeight="1">
      <c r="D2" s="2"/>
      <c r="E2" s="17" t="s">
        <v>31</v>
      </c>
      <c r="F2" s="2"/>
    </row>
    <row r="3" ht="17.25" customHeight="1"/>
    <row r="4" spans="1:34" ht="19.5" customHeight="1">
      <c r="A4" s="146" t="s">
        <v>28</v>
      </c>
      <c r="B4" s="145" t="s">
        <v>25</v>
      </c>
      <c r="C4" s="144" t="s">
        <v>24</v>
      </c>
      <c r="D4" s="144"/>
      <c r="E4" s="144" t="s">
        <v>43</v>
      </c>
      <c r="F4" s="144"/>
      <c r="G4" s="144" t="s">
        <v>44</v>
      </c>
      <c r="H4" s="144"/>
      <c r="I4" s="144" t="s">
        <v>45</v>
      </c>
      <c r="J4" s="144"/>
      <c r="K4" s="144" t="s">
        <v>46</v>
      </c>
      <c r="L4" s="144"/>
      <c r="M4" s="144" t="s">
        <v>47</v>
      </c>
      <c r="N4" s="144"/>
      <c r="O4" s="144" t="s">
        <v>48</v>
      </c>
      <c r="P4" s="144"/>
      <c r="Q4" s="144" t="s">
        <v>49</v>
      </c>
      <c r="R4" s="144"/>
      <c r="S4" s="144" t="s">
        <v>50</v>
      </c>
      <c r="T4" s="144"/>
      <c r="U4" s="144" t="s">
        <v>57</v>
      </c>
      <c r="V4" s="144"/>
      <c r="W4" s="144" t="s">
        <v>58</v>
      </c>
      <c r="X4" s="144"/>
      <c r="Y4" s="144" t="s">
        <v>59</v>
      </c>
      <c r="Z4" s="144"/>
      <c r="AA4" s="144" t="s">
        <v>60</v>
      </c>
      <c r="AB4" s="144"/>
      <c r="AC4" s="144" t="s">
        <v>61</v>
      </c>
      <c r="AD4" s="144"/>
      <c r="AE4" s="144" t="s">
        <v>62</v>
      </c>
      <c r="AF4" s="144"/>
      <c r="AG4" s="144" t="s">
        <v>89</v>
      </c>
      <c r="AH4" s="144"/>
    </row>
    <row r="5" spans="1:34" ht="21" customHeight="1">
      <c r="A5" s="146"/>
      <c r="B5" s="145"/>
      <c r="C5" s="12" t="s">
        <v>22</v>
      </c>
      <c r="D5" s="12" t="s">
        <v>23</v>
      </c>
      <c r="E5" s="12" t="s">
        <v>22</v>
      </c>
      <c r="F5" s="12" t="s">
        <v>23</v>
      </c>
      <c r="G5" s="12" t="s">
        <v>22</v>
      </c>
      <c r="H5" s="12" t="s">
        <v>23</v>
      </c>
      <c r="I5" s="12" t="s">
        <v>22</v>
      </c>
      <c r="J5" s="12" t="s">
        <v>23</v>
      </c>
      <c r="K5" s="12" t="s">
        <v>22</v>
      </c>
      <c r="L5" s="12" t="s">
        <v>23</v>
      </c>
      <c r="M5" s="12" t="s">
        <v>22</v>
      </c>
      <c r="N5" s="12" t="s">
        <v>23</v>
      </c>
      <c r="O5" s="12" t="s">
        <v>22</v>
      </c>
      <c r="P5" s="12" t="s">
        <v>23</v>
      </c>
      <c r="Q5" s="12" t="s">
        <v>22</v>
      </c>
      <c r="R5" s="12" t="s">
        <v>23</v>
      </c>
      <c r="S5" s="12" t="s">
        <v>22</v>
      </c>
      <c r="T5" s="12" t="s">
        <v>23</v>
      </c>
      <c r="U5" s="12" t="s">
        <v>22</v>
      </c>
      <c r="V5" s="12" t="s">
        <v>23</v>
      </c>
      <c r="W5" s="12" t="s">
        <v>22</v>
      </c>
      <c r="X5" s="12" t="s">
        <v>23</v>
      </c>
      <c r="Y5" s="12" t="s">
        <v>22</v>
      </c>
      <c r="Z5" s="12" t="s">
        <v>23</v>
      </c>
      <c r="AA5" s="12" t="s">
        <v>22</v>
      </c>
      <c r="AB5" s="12" t="s">
        <v>23</v>
      </c>
      <c r="AC5" s="12" t="s">
        <v>22</v>
      </c>
      <c r="AD5" s="12" t="s">
        <v>23</v>
      </c>
      <c r="AE5" s="12" t="s">
        <v>22</v>
      </c>
      <c r="AF5" s="12" t="s">
        <v>23</v>
      </c>
      <c r="AG5" s="12" t="s">
        <v>22</v>
      </c>
      <c r="AH5" s="12" t="s">
        <v>23</v>
      </c>
    </row>
    <row r="6" spans="1:34" ht="27" customHeight="1">
      <c r="A6" s="23" t="s">
        <v>33</v>
      </c>
      <c r="B6" s="10" t="s">
        <v>35</v>
      </c>
      <c r="C6" s="43">
        <v>2487032</v>
      </c>
      <c r="D6" s="43">
        <v>290000</v>
      </c>
      <c r="E6" s="43">
        <v>2118902</v>
      </c>
      <c r="F6" s="43">
        <v>280000</v>
      </c>
      <c r="G6" s="43">
        <v>2089756</v>
      </c>
      <c r="H6" s="43">
        <v>260000</v>
      </c>
      <c r="I6" s="43">
        <v>1365118</v>
      </c>
      <c r="J6" s="43">
        <v>195000</v>
      </c>
      <c r="K6" s="43">
        <v>843270</v>
      </c>
      <c r="L6" s="43">
        <v>130000</v>
      </c>
      <c r="M6" s="43">
        <v>509310</v>
      </c>
      <c r="N6" s="43">
        <v>110000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8" customHeight="1">
      <c r="A7" s="13">
        <v>1</v>
      </c>
      <c r="B7" s="9" t="s">
        <v>36</v>
      </c>
      <c r="C7" s="43">
        <v>1888290</v>
      </c>
      <c r="D7" s="43">
        <v>210000</v>
      </c>
      <c r="E7" s="43">
        <v>1520031.96</v>
      </c>
      <c r="F7" s="43">
        <v>200000</v>
      </c>
      <c r="G7" s="43">
        <v>1521254.12</v>
      </c>
      <c r="H7" s="43">
        <v>190000</v>
      </c>
      <c r="I7" s="43">
        <v>796616</v>
      </c>
      <c r="J7" s="43">
        <v>120000</v>
      </c>
      <c r="K7" s="43">
        <v>458968</v>
      </c>
      <c r="L7" s="43">
        <v>80000</v>
      </c>
      <c r="M7" s="43">
        <v>125000</v>
      </c>
      <c r="N7" s="43">
        <v>60000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19.5" customHeight="1">
      <c r="A8" s="13">
        <v>2</v>
      </c>
      <c r="B8" s="9" t="s">
        <v>37</v>
      </c>
      <c r="C8" s="43">
        <v>598742</v>
      </c>
      <c r="D8" s="43">
        <v>80000</v>
      </c>
      <c r="E8" s="43">
        <v>598870</v>
      </c>
      <c r="F8" s="43">
        <v>80000</v>
      </c>
      <c r="G8" s="43">
        <v>568502</v>
      </c>
      <c r="H8" s="43">
        <v>70000</v>
      </c>
      <c r="I8" s="43">
        <v>568502</v>
      </c>
      <c r="J8" s="43">
        <v>75000</v>
      </c>
      <c r="K8" s="43">
        <v>384302</v>
      </c>
      <c r="L8" s="43">
        <v>50000</v>
      </c>
      <c r="M8" s="43">
        <v>384310</v>
      </c>
      <c r="N8" s="43">
        <v>50000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28.5" customHeight="1" thickBot="1">
      <c r="A9" s="14">
        <v>3</v>
      </c>
      <c r="B9" s="11" t="s">
        <v>26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ht="25.5" customHeight="1" thickBot="1">
      <c r="A10" s="20"/>
      <c r="B10" s="21" t="s">
        <v>27</v>
      </c>
      <c r="C10" s="45">
        <f aca="true" t="shared" si="0" ref="C10:J10">C7+C8+C9</f>
        <v>2487032</v>
      </c>
      <c r="D10" s="45">
        <f t="shared" si="0"/>
        <v>290000</v>
      </c>
      <c r="E10" s="45">
        <f t="shared" si="0"/>
        <v>2118901.96</v>
      </c>
      <c r="F10" s="45">
        <f t="shared" si="0"/>
        <v>280000</v>
      </c>
      <c r="G10" s="45">
        <f t="shared" si="0"/>
        <v>2089756.12</v>
      </c>
      <c r="H10" s="45">
        <f t="shared" si="0"/>
        <v>260000</v>
      </c>
      <c r="I10" s="45">
        <f t="shared" si="0"/>
        <v>1365118</v>
      </c>
      <c r="J10" s="45">
        <f t="shared" si="0"/>
        <v>195000</v>
      </c>
      <c r="K10" s="45">
        <f aca="true" t="shared" si="1" ref="K10:AH10">K7+K8+K9</f>
        <v>843270</v>
      </c>
      <c r="L10" s="45">
        <f t="shared" si="1"/>
        <v>130000</v>
      </c>
      <c r="M10" s="45">
        <f t="shared" si="1"/>
        <v>509310</v>
      </c>
      <c r="N10" s="45">
        <f t="shared" si="1"/>
        <v>110000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si="1"/>
        <v>0</v>
      </c>
      <c r="U10" s="45">
        <f t="shared" si="1"/>
        <v>0</v>
      </c>
      <c r="V10" s="45">
        <f t="shared" si="1"/>
        <v>0</v>
      </c>
      <c r="W10" s="45">
        <f t="shared" si="1"/>
        <v>0</v>
      </c>
      <c r="X10" s="45">
        <f t="shared" si="1"/>
        <v>0</v>
      </c>
      <c r="Y10" s="45">
        <f t="shared" si="1"/>
        <v>0</v>
      </c>
      <c r="Z10" s="45">
        <f t="shared" si="1"/>
        <v>0</v>
      </c>
      <c r="AA10" s="45">
        <f aca="true" t="shared" si="2" ref="AA10:AF10">AA7+AA8+AA9</f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1"/>
        <v>0</v>
      </c>
      <c r="AH10" s="45">
        <f t="shared" si="1"/>
        <v>0</v>
      </c>
    </row>
    <row r="11" spans="1:34" ht="30" customHeight="1">
      <c r="A11" s="29" t="s">
        <v>34</v>
      </c>
      <c r="B11" s="22" t="s">
        <v>40</v>
      </c>
      <c r="C11" s="46">
        <v>0</v>
      </c>
      <c r="D11" s="46">
        <v>199000</v>
      </c>
      <c r="E11" s="46">
        <v>1890000</v>
      </c>
      <c r="F11" s="46">
        <v>500000</v>
      </c>
      <c r="G11" s="46">
        <v>1890000</v>
      </c>
      <c r="H11" s="46">
        <v>470000</v>
      </c>
      <c r="I11" s="46">
        <v>1890000</v>
      </c>
      <c r="J11" s="46">
        <v>437000</v>
      </c>
      <c r="K11" s="46">
        <v>1890000</v>
      </c>
      <c r="L11" s="46">
        <v>394000</v>
      </c>
      <c r="M11" s="46">
        <v>1890000</v>
      </c>
      <c r="N11" s="46">
        <v>376000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36.75" customHeight="1">
      <c r="A12" s="24" t="s">
        <v>41</v>
      </c>
      <c r="B12" s="8" t="s">
        <v>29</v>
      </c>
      <c r="C12" s="47">
        <v>0</v>
      </c>
      <c r="D12" s="47">
        <v>16000</v>
      </c>
      <c r="E12" s="47">
        <v>100000</v>
      </c>
      <c r="F12" s="47">
        <v>20000</v>
      </c>
      <c r="G12" s="47">
        <v>100000</v>
      </c>
      <c r="H12" s="47">
        <v>20000</v>
      </c>
      <c r="I12" s="47">
        <v>100000</v>
      </c>
      <c r="J12" s="47">
        <v>18000</v>
      </c>
      <c r="K12" s="47">
        <v>100000</v>
      </c>
      <c r="L12" s="47">
        <v>16000</v>
      </c>
      <c r="M12" s="47">
        <v>100000</v>
      </c>
      <c r="N12" s="47">
        <v>14000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3.25" customHeight="1">
      <c r="A13" s="13">
        <v>1</v>
      </c>
      <c r="B13" s="9" t="s">
        <v>36</v>
      </c>
      <c r="C13" s="48">
        <v>0</v>
      </c>
      <c r="D13" s="48">
        <v>16000</v>
      </c>
      <c r="E13" s="48">
        <v>100000</v>
      </c>
      <c r="F13" s="48">
        <v>20000</v>
      </c>
      <c r="G13" s="48">
        <v>100000</v>
      </c>
      <c r="H13" s="48">
        <v>20000</v>
      </c>
      <c r="I13" s="48">
        <v>100000</v>
      </c>
      <c r="J13" s="48">
        <v>18000</v>
      </c>
      <c r="K13" s="48">
        <v>100000</v>
      </c>
      <c r="L13" s="48">
        <v>16000</v>
      </c>
      <c r="M13" s="48">
        <v>100000</v>
      </c>
      <c r="N13" s="48">
        <v>14000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21" customHeight="1">
      <c r="A14" s="13">
        <v>2</v>
      </c>
      <c r="B14" s="9" t="s">
        <v>37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27.75" customHeight="1" thickBot="1">
      <c r="A15" s="14">
        <v>3</v>
      </c>
      <c r="B15" s="11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21" customHeight="1" thickBot="1">
      <c r="A16" s="20"/>
      <c r="B16" s="21" t="s">
        <v>27</v>
      </c>
      <c r="C16" s="45">
        <f aca="true" t="shared" si="3" ref="C16:J16">C11+C12</f>
        <v>0</v>
      </c>
      <c r="D16" s="45">
        <f t="shared" si="3"/>
        <v>215000</v>
      </c>
      <c r="E16" s="45">
        <f t="shared" si="3"/>
        <v>1990000</v>
      </c>
      <c r="F16" s="45">
        <f t="shared" si="3"/>
        <v>520000</v>
      </c>
      <c r="G16" s="45">
        <f t="shared" si="3"/>
        <v>1990000</v>
      </c>
      <c r="H16" s="45">
        <f t="shared" si="3"/>
        <v>490000</v>
      </c>
      <c r="I16" s="45">
        <f t="shared" si="3"/>
        <v>1990000</v>
      </c>
      <c r="J16" s="45">
        <f t="shared" si="3"/>
        <v>455000</v>
      </c>
      <c r="K16" s="45">
        <f aca="true" t="shared" si="4" ref="K16:T16">K11+K12</f>
        <v>1990000</v>
      </c>
      <c r="L16" s="45">
        <f t="shared" si="4"/>
        <v>410000</v>
      </c>
      <c r="M16" s="45">
        <f t="shared" si="4"/>
        <v>1990000</v>
      </c>
      <c r="N16" s="45">
        <f t="shared" si="4"/>
        <v>390000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0</v>
      </c>
      <c r="U16" s="45">
        <f aca="true" t="shared" si="5" ref="U16:AH16">U11+U12</f>
        <v>0</v>
      </c>
      <c r="V16" s="45">
        <f t="shared" si="5"/>
        <v>0</v>
      </c>
      <c r="W16" s="45">
        <f t="shared" si="5"/>
        <v>0</v>
      </c>
      <c r="X16" s="45">
        <f t="shared" si="5"/>
        <v>0</v>
      </c>
      <c r="Y16" s="45">
        <f t="shared" si="5"/>
        <v>0</v>
      </c>
      <c r="Z16" s="45">
        <f t="shared" si="5"/>
        <v>0</v>
      </c>
      <c r="AA16" s="45">
        <f aca="true" t="shared" si="6" ref="AA16:AF16">AA11+AA12</f>
        <v>0</v>
      </c>
      <c r="AB16" s="45">
        <f t="shared" si="6"/>
        <v>0</v>
      </c>
      <c r="AC16" s="45">
        <f t="shared" si="6"/>
        <v>0</v>
      </c>
      <c r="AD16" s="45">
        <f t="shared" si="6"/>
        <v>0</v>
      </c>
      <c r="AE16" s="45">
        <f t="shared" si="6"/>
        <v>0</v>
      </c>
      <c r="AF16" s="45">
        <f t="shared" si="6"/>
        <v>0</v>
      </c>
      <c r="AG16" s="45">
        <f t="shared" si="5"/>
        <v>0</v>
      </c>
      <c r="AH16" s="45">
        <f t="shared" si="5"/>
        <v>0</v>
      </c>
    </row>
    <row r="17" spans="1:34" ht="21.75" customHeight="1" thickBot="1">
      <c r="A17" s="20"/>
      <c r="B17" s="21" t="s">
        <v>30</v>
      </c>
      <c r="C17" s="45">
        <f aca="true" t="shared" si="7" ref="C17:J17">C10+C16</f>
        <v>2487032</v>
      </c>
      <c r="D17" s="45">
        <f t="shared" si="7"/>
        <v>505000</v>
      </c>
      <c r="E17" s="45">
        <f t="shared" si="7"/>
        <v>4108901.96</v>
      </c>
      <c r="F17" s="45">
        <f t="shared" si="7"/>
        <v>800000</v>
      </c>
      <c r="G17" s="45">
        <f t="shared" si="7"/>
        <v>4079756.12</v>
      </c>
      <c r="H17" s="45">
        <f t="shared" si="7"/>
        <v>750000</v>
      </c>
      <c r="I17" s="45">
        <f t="shared" si="7"/>
        <v>3355118</v>
      </c>
      <c r="J17" s="45">
        <f t="shared" si="7"/>
        <v>650000</v>
      </c>
      <c r="K17" s="45">
        <f aca="true" t="shared" si="8" ref="K17:AH17">K10+K16</f>
        <v>2833270</v>
      </c>
      <c r="L17" s="45">
        <f t="shared" si="8"/>
        <v>540000</v>
      </c>
      <c r="M17" s="45">
        <f t="shared" si="8"/>
        <v>2499310</v>
      </c>
      <c r="N17" s="45">
        <f t="shared" si="8"/>
        <v>500000</v>
      </c>
      <c r="O17" s="45">
        <f t="shared" si="8"/>
        <v>0</v>
      </c>
      <c r="P17" s="45">
        <f t="shared" si="8"/>
        <v>0</v>
      </c>
      <c r="Q17" s="45">
        <f t="shared" si="8"/>
        <v>0</v>
      </c>
      <c r="R17" s="45">
        <f t="shared" si="8"/>
        <v>0</v>
      </c>
      <c r="S17" s="45">
        <f t="shared" si="8"/>
        <v>0</v>
      </c>
      <c r="T17" s="45">
        <f t="shared" si="8"/>
        <v>0</v>
      </c>
      <c r="U17" s="45">
        <f t="shared" si="8"/>
        <v>0</v>
      </c>
      <c r="V17" s="45">
        <f t="shared" si="8"/>
        <v>0</v>
      </c>
      <c r="W17" s="45">
        <f t="shared" si="8"/>
        <v>0</v>
      </c>
      <c r="X17" s="45">
        <f t="shared" si="8"/>
        <v>0</v>
      </c>
      <c r="Y17" s="45">
        <f t="shared" si="8"/>
        <v>0</v>
      </c>
      <c r="Z17" s="45">
        <f t="shared" si="8"/>
        <v>0</v>
      </c>
      <c r="AA17" s="45">
        <f aca="true" t="shared" si="9" ref="AA17:AF17">AA10+AA16</f>
        <v>0</v>
      </c>
      <c r="AB17" s="45">
        <f t="shared" si="9"/>
        <v>0</v>
      </c>
      <c r="AC17" s="45">
        <f t="shared" si="9"/>
        <v>0</v>
      </c>
      <c r="AD17" s="45">
        <f t="shared" si="9"/>
        <v>0</v>
      </c>
      <c r="AE17" s="45">
        <f t="shared" si="9"/>
        <v>0</v>
      </c>
      <c r="AF17" s="45">
        <f t="shared" si="9"/>
        <v>0</v>
      </c>
      <c r="AG17" s="45">
        <f t="shared" si="8"/>
        <v>0</v>
      </c>
      <c r="AH17" s="45">
        <f t="shared" si="8"/>
        <v>0</v>
      </c>
    </row>
    <row r="18" ht="12.75">
      <c r="A18" s="15"/>
    </row>
    <row r="19" ht="12.75">
      <c r="A19" s="15"/>
    </row>
    <row r="20" spans="1:2" ht="12.75">
      <c r="A20" s="15"/>
      <c r="B20" t="s">
        <v>38</v>
      </c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</sheetData>
  <sheetProtection/>
  <mergeCells count="19">
    <mergeCell ref="Q4:R4"/>
    <mergeCell ref="AG4:AH4"/>
    <mergeCell ref="S4:T4"/>
    <mergeCell ref="U4:V4"/>
    <mergeCell ref="W4:X4"/>
    <mergeCell ref="Y4:Z4"/>
    <mergeCell ref="AA4:AB4"/>
    <mergeCell ref="AC4:AD4"/>
    <mergeCell ref="AE4:AF4"/>
    <mergeCell ref="Z1:AH1"/>
    <mergeCell ref="I4:J4"/>
    <mergeCell ref="B4:B5"/>
    <mergeCell ref="A4:A5"/>
    <mergeCell ref="C4:D4"/>
    <mergeCell ref="E4:F4"/>
    <mergeCell ref="G4:H4"/>
    <mergeCell ref="K4:L4"/>
    <mergeCell ref="M4:N4"/>
    <mergeCell ref="O4:P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Skarbnik</cp:lastModifiedBy>
  <cp:lastPrinted>2010-03-03T12:16:49Z</cp:lastPrinted>
  <dcterms:created xsi:type="dcterms:W3CDTF">2005-10-07T10:26:29Z</dcterms:created>
  <dcterms:modified xsi:type="dcterms:W3CDTF">2010-03-03T12:53:29Z</dcterms:modified>
  <cp:category/>
  <cp:version/>
  <cp:contentType/>
  <cp:contentStatus/>
</cp:coreProperties>
</file>