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4" activeTab="2"/>
  </bookViews>
  <sheets>
    <sheet name="Przepływy" sheetId="1" r:id="rId1"/>
    <sheet name="Harmonogram" sheetId="2" r:id="rId2"/>
    <sheet name="Harmonogram robót" sheetId="3" r:id="rId3"/>
  </sheets>
  <definedNames>
    <definedName name="_xlnm.Print_Titles" localSheetId="1">'Harmonogram'!$A:$B</definedName>
    <definedName name="_xlnm.Print_Titles" localSheetId="0">'Przepływy'!$6:$7</definedName>
  </definedNames>
  <calcPr fullCalcOnLoad="1"/>
</workbook>
</file>

<file path=xl/sharedStrings.xml><?xml version="1.0" encoding="utf-8"?>
<sst xmlns="http://schemas.openxmlformats.org/spreadsheetml/2006/main" count="218" uniqueCount="147">
  <si>
    <t>Załącznik nr 1 do wniosku o wydanie opinii</t>
  </si>
  <si>
    <t>ZESTAWIENIE PRZEPŁYWÓW PIENIĘŻNYCH</t>
  </si>
  <si>
    <t xml:space="preserve">      (w złotych)</t>
  </si>
  <si>
    <t>Wyszczególnienie</t>
  </si>
  <si>
    <t>Wykonanie       2007 rok</t>
  </si>
  <si>
    <t>Wykonanie        2008 rok</t>
  </si>
  <si>
    <t>Plan                      3 kw. 2009 roku</t>
  </si>
  <si>
    <t xml:space="preserve">Plan po zmianach            roku bieżącego                        na dzień sporządzenia zestawienia </t>
  </si>
  <si>
    <t>1.Dochody bieżące z tego:</t>
  </si>
  <si>
    <t xml:space="preserve">1.1. Dochody własne razem z udziałami w podatkach stanowiących dochód budżetu państwa </t>
  </si>
  <si>
    <t>1.2. Subwencja z budżetu państwa</t>
  </si>
  <si>
    <t>1.3. Dotacje celowe na zadania bieżące</t>
  </si>
  <si>
    <t>1.4. środki unijne i inne zagr. na zadania bież.</t>
  </si>
  <si>
    <t>2.Dochody majątkowe z tego:</t>
  </si>
  <si>
    <t>2.1. dochody z majątku</t>
  </si>
  <si>
    <t>w tym: dochody ze sprzedaży majątku                  (§§ 077, 078, 087)</t>
  </si>
  <si>
    <t>2.2. dotacje na inwestycje</t>
  </si>
  <si>
    <t>2.3 Środki unijne i inne zagraniczne na inwest.</t>
  </si>
  <si>
    <t>x</t>
  </si>
  <si>
    <t>I. Ogółem dochody (1+2)</t>
  </si>
  <si>
    <t>4. Wydatki bieżące</t>
  </si>
  <si>
    <r>
      <t xml:space="preserve">w tym </t>
    </r>
    <r>
      <rPr>
        <vertAlign val="superscript"/>
        <sz val="8"/>
        <rFont val="Arial CE"/>
        <family val="0"/>
      </rPr>
      <t>*1</t>
    </r>
    <r>
      <rPr>
        <sz val="8"/>
        <rFont val="Arial CE"/>
        <family val="2"/>
      </rPr>
      <t>: - potencjalne spłaty poręczenia(eń) *</t>
    </r>
    <r>
      <rPr>
        <vertAlign val="superscript"/>
        <sz val="8"/>
        <rFont val="Arial CE"/>
        <family val="2"/>
      </rPr>
      <t xml:space="preserve">   </t>
    </r>
    <r>
      <rPr>
        <sz val="8"/>
        <rFont val="Arial CE"/>
        <family val="2"/>
      </rPr>
      <t>wraz z odsetkami</t>
    </r>
  </si>
  <si>
    <r>
      <t xml:space="preserve"> </t>
    </r>
    <r>
      <rPr>
        <sz val="8"/>
        <rFont val="Arial CE"/>
        <family val="2"/>
      </rPr>
      <t>- odsetki od kredytu(ów) * i pożyczki(ek) *</t>
    </r>
    <r>
      <rPr>
        <vertAlign val="superscript"/>
        <sz val="8"/>
        <rFont val="Arial CE"/>
        <family val="0"/>
      </rPr>
      <t>2</t>
    </r>
  </si>
  <si>
    <t xml:space="preserve"> - odsetki i dyskonto od wyemitowanych papierów wartościowych</t>
  </si>
  <si>
    <t xml:space="preserve">5. Wydatki majątkowe </t>
  </si>
  <si>
    <t>II. Ogółem wydatki (4+5)</t>
  </si>
  <si>
    <t>Wynik finansowy (I-II)</t>
  </si>
  <si>
    <t xml:space="preserve">III. Przychody ogółem </t>
  </si>
  <si>
    <t>w tym:  - ze sprzedaży papierów wartościowych</t>
  </si>
  <si>
    <t xml:space="preserve"> - kredytu(ów) *</t>
  </si>
  <si>
    <r>
      <t xml:space="preserve"> </t>
    </r>
    <r>
      <rPr>
        <sz val="8"/>
        <rFont val="Arial CE"/>
        <family val="2"/>
      </rPr>
      <t>- pożyczki(ek) *</t>
    </r>
  </si>
  <si>
    <t xml:space="preserve"> - wnioskowany kredyt, pożyczka</t>
  </si>
  <si>
    <t xml:space="preserve"> - prywatyzacji majątku</t>
  </si>
  <si>
    <t xml:space="preserve"> - nadwyżki budżetu</t>
  </si>
  <si>
    <t xml:space="preserve"> - wolnych środków</t>
  </si>
  <si>
    <r>
      <t xml:space="preserve"> </t>
    </r>
    <r>
      <rPr>
        <sz val="8"/>
        <rFont val="Arial CE"/>
        <family val="2"/>
      </rPr>
      <t>- spłata pożyczki(ek) udzielonej(ych) *</t>
    </r>
  </si>
  <si>
    <t>IV. Rozchody ogółem</t>
  </si>
  <si>
    <t xml:space="preserve">w tym:  - raty spłat kredytu(ów) * i pożyczki(ek) * </t>
  </si>
  <si>
    <t xml:space="preserve"> - wykup wyemitowanych papierów wartościowych</t>
  </si>
  <si>
    <t xml:space="preserve"> - pozostałe rozchody (wymienić jakie)</t>
  </si>
  <si>
    <t>Równowaga budżetowa</t>
  </si>
  <si>
    <t xml:space="preserve">Wynik operacyjny brutto =
dochody bieżące - wydatki bieżące </t>
  </si>
  <si>
    <t>Wskaźnik pokrycia wydatków bieżących =                                                                  Dochody bieżące / Wydatki bieżące</t>
  </si>
  <si>
    <t>V. Zadłużenie ogółem na koniec roku</t>
  </si>
  <si>
    <t>VI. Umorzenia pożyczek</t>
  </si>
  <si>
    <r>
      <t xml:space="preserve">VII Zobowiązania wymagalne                                </t>
    </r>
    <r>
      <rPr>
        <b/>
        <i/>
        <sz val="9"/>
        <rFont val="Arial CE"/>
        <family val="2"/>
      </rPr>
      <t>(na dzień sporządzenia przepływów)</t>
    </r>
  </si>
  <si>
    <r>
      <t>VIII. Umowy o terminie platności dłuższym niż 6 m-cy (łącznie z leasingiem)*</t>
    </r>
    <r>
      <rPr>
        <b/>
        <vertAlign val="superscript"/>
        <sz val="9"/>
        <rFont val="Arial CE"/>
        <family val="0"/>
      </rPr>
      <t>3</t>
    </r>
  </si>
  <si>
    <t>IX. Wskaźnik w % liczony wg art. 170 ustawy o finansach publicznych  z dnia 30 czerwca 2005 r. (bez wyłączeń)</t>
  </si>
  <si>
    <t>IX. Wskaźnik w % liczony wg art. 170 ustawy o finansach publicznych z dnia 30 czerwca 2005 r. (z wyłączeniami)</t>
  </si>
  <si>
    <r>
      <t>X. Wyłączenia na podstawie art. 170 ust. 3 ustawy o finansach publicznych z dnia 30 czerwca 2005 r.*</t>
    </r>
    <r>
      <rPr>
        <b/>
        <vertAlign val="superscript"/>
        <sz val="9"/>
        <rFont val="Arial CE"/>
        <family val="0"/>
      </rPr>
      <t xml:space="preserve">4 </t>
    </r>
  </si>
  <si>
    <t>XI. Wskaźnik w % liczony wg   art. 169 ustawy o finansach publicznych z dnia 30 czerwca 2005 r. (bez wyłączeń)</t>
  </si>
  <si>
    <t>XI. Wskaźnik w % liczony wg   art. 169 ustawy o finansach publicznych z dnia 30 czerwca 2005 r.  (z wyłączeniami)</t>
  </si>
  <si>
    <r>
      <t>XII. Wyłączenia na podstawie art. 169 ust. 3 ustawy o finansach publicznych z dnia 30 czerwca 2005 r. (raty i odsetki)*</t>
    </r>
    <r>
      <rPr>
        <b/>
        <vertAlign val="superscript"/>
        <sz val="9"/>
        <rFont val="Arial CE"/>
        <family val="0"/>
      </rPr>
      <t>5</t>
    </r>
    <r>
      <rPr>
        <b/>
        <sz val="9"/>
        <rFont val="Arial CE"/>
        <family val="0"/>
      </rPr>
      <t xml:space="preserve"> i art.243 ustawy  o finansach publ. z 27 sierpnia 2009 r.(od 2014 r.)</t>
    </r>
  </si>
  <si>
    <t>Relacja z art. 242 ustawy o finansach publicznych z 27 sierpnia 2009 r.</t>
  </si>
  <si>
    <t>Relacja z art.243 ustawy o finansach publicznych z 27 sierpnia 2009 r. (lewa strona wzoru)</t>
  </si>
  <si>
    <t>Sprawdzenie  relacji zadanej wzorem  z art.243 ustawy o finansach publicznych z 27 sierpnia 2009 r. (TAK/NIE)</t>
  </si>
  <si>
    <t>Relacja z art.243 ustawy o finansach publicznych z 27 sierpnia 2009 r. (prawa strona wzoru)</t>
  </si>
  <si>
    <t>*  -  niepotrzebne skreślić</t>
  </si>
  <si>
    <r>
      <t>*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 xml:space="preserve"> - jeżeli jednostka samorządu terytorialnego nie udzielała poręczeń, w objaśnieniach, wpisać informację że: "j.s.t. nie udzielała poręczeń"</t>
    </r>
  </si>
  <si>
    <r>
      <t>*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2"/>
      </rPr>
      <t xml:space="preserve"> - wraz z odsetkami od realizowanych inwestycji</t>
    </r>
  </si>
  <si>
    <r>
      <t>*</t>
    </r>
    <r>
      <rPr>
        <vertAlign val="superscript"/>
        <sz val="8"/>
        <rFont val="Arial CE"/>
        <family val="0"/>
      </rPr>
      <t>3</t>
    </r>
    <r>
      <rPr>
        <sz val="8"/>
        <rFont val="Arial CE"/>
        <family val="2"/>
      </rPr>
      <t xml:space="preserve"> - aktualne na dzień sporządzenia przepływów</t>
    </r>
  </si>
  <si>
    <r>
      <t>*</t>
    </r>
    <r>
      <rPr>
        <vertAlign val="superscript"/>
        <sz val="8"/>
        <rFont val="Arial CE"/>
        <family val="0"/>
      </rPr>
      <t>4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-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2"/>
      </rPr>
      <t>objaśnić</t>
    </r>
  </si>
  <si>
    <r>
      <t>*</t>
    </r>
    <r>
      <rPr>
        <vertAlign val="superscript"/>
        <sz val="8"/>
        <rFont val="Arial CE"/>
        <family val="0"/>
      </rPr>
      <t>5</t>
    </r>
    <r>
      <rPr>
        <sz val="8"/>
        <rFont val="Arial CE"/>
        <family val="2"/>
      </rPr>
      <t xml:space="preserve"> - objaśnić</t>
    </r>
  </si>
  <si>
    <t>Podpis Skarbnika</t>
  </si>
  <si>
    <t xml:space="preserve">      Podpis Wójta, Burmistrza, Prezydenta, Przewodniczącego Zarządu</t>
  </si>
  <si>
    <t>tel kontaktowy:</t>
  </si>
  <si>
    <t>Miejscowość i data sporządzenia</t>
  </si>
  <si>
    <t>Załącznik Nr 2 
do wniosku o wydanie opinii</t>
  </si>
  <si>
    <t>Harmonogram spłat kredytów i pożyczek</t>
  </si>
  <si>
    <t>Lp.</t>
  </si>
  <si>
    <t>Zadłużenie</t>
  </si>
  <si>
    <t>Rok 2010</t>
  </si>
  <si>
    <t>Rok 2011</t>
  </si>
  <si>
    <t>Rok 2012</t>
  </si>
  <si>
    <t>Rok 2013</t>
  </si>
  <si>
    <t>Rok 2014</t>
  </si>
  <si>
    <t>Rok 2015</t>
  </si>
  <si>
    <t>Rok 2016</t>
  </si>
  <si>
    <t>Rok 2017</t>
  </si>
  <si>
    <t>Rok 2018</t>
  </si>
  <si>
    <t>Rok 2019</t>
  </si>
  <si>
    <t>Rok 2020</t>
  </si>
  <si>
    <t>Rok 2021</t>
  </si>
  <si>
    <t>Rok 2022</t>
  </si>
  <si>
    <t>Rok 2023</t>
  </si>
  <si>
    <t>Rok 2024</t>
  </si>
  <si>
    <t>Rok 2025</t>
  </si>
  <si>
    <t>raty</t>
  </si>
  <si>
    <t>odsetki</t>
  </si>
  <si>
    <t>I</t>
  </si>
  <si>
    <t>Dotychczas zaciągnięte zobowiązania w tym:</t>
  </si>
  <si>
    <t>kredyt / kredyty *</t>
  </si>
  <si>
    <t>pożyczka / pożyczki *</t>
  </si>
  <si>
    <t>wykup wyemitowanych papierów wartościowych</t>
  </si>
  <si>
    <t>Razem</t>
  </si>
  <si>
    <t>II</t>
  </si>
  <si>
    <t xml:space="preserve">Planowane do zaciągnięcia zobowiązania </t>
  </si>
  <si>
    <t>III</t>
  </si>
  <si>
    <t>Wnioskowane do zaciągnięcia zobowiązania 
w tym:</t>
  </si>
  <si>
    <t>Ogółem</t>
  </si>
  <si>
    <t>* niewłaściwe skreślić</t>
  </si>
  <si>
    <t>ROZBUDOWA I NADBUDOWA BUDYNKU URZĘDU GMINY WE WRĘCZYCY WIELKIEJ</t>
  </si>
  <si>
    <t>42-130 WRĘCZYCA WIELKA UL. SIENKIEWICZA 1</t>
  </si>
  <si>
    <t>HARMONOGRAM RZECZOWO-FINANSOWY</t>
  </si>
  <si>
    <t>LP</t>
  </si>
  <si>
    <t>ELEMENT</t>
  </si>
  <si>
    <t>NAKŁADY</t>
  </si>
  <si>
    <t>OGÓŁEM</t>
  </si>
  <si>
    <t>IV</t>
  </si>
  <si>
    <t>V</t>
  </si>
  <si>
    <t>VI</t>
  </si>
  <si>
    <t>VII</t>
  </si>
  <si>
    <t>VIII</t>
  </si>
  <si>
    <t>IX</t>
  </si>
  <si>
    <t>X</t>
  </si>
  <si>
    <t xml:space="preserve">ROBOTY BUDOWLANE </t>
  </si>
  <si>
    <t>ziemne i fundamenty</t>
  </si>
  <si>
    <t>mury parteru</t>
  </si>
  <si>
    <t>strop nad parterem</t>
  </si>
  <si>
    <t>mury piętra</t>
  </si>
  <si>
    <t>strop nad piętrem</t>
  </si>
  <si>
    <t>dach</t>
  </si>
  <si>
    <t>stolarka okienna i drzwiowa</t>
  </si>
  <si>
    <t>docieplenie scian zew.</t>
  </si>
  <si>
    <t>tynk,glazura,gładz,mal-parter</t>
  </si>
  <si>
    <t>tynk,glazura,gładz,mal-piętro</t>
  </si>
  <si>
    <t>podłogi i posadzki- parter</t>
  </si>
  <si>
    <t>podłogi i posadzki- pietro</t>
  </si>
  <si>
    <t>przebudowa wejscia głownego</t>
  </si>
  <si>
    <t>roboty rozbiórkowe</t>
  </si>
  <si>
    <t xml:space="preserve">parking i zieleń </t>
  </si>
  <si>
    <t>ROBOTY INSTALACYJNE</t>
  </si>
  <si>
    <t>kanalizacja sanitarno-grawitacyjna</t>
  </si>
  <si>
    <t>instalacja wod-kan</t>
  </si>
  <si>
    <t>instalacja wentylacji</t>
  </si>
  <si>
    <t>instalacja co</t>
  </si>
  <si>
    <t>ROBOTY ELEKTRYCZNE</t>
  </si>
  <si>
    <t>demontaże</t>
  </si>
  <si>
    <t>instalacje  elektryczne</t>
  </si>
  <si>
    <t>instalacja odgromowa</t>
  </si>
  <si>
    <t>pomiary</t>
  </si>
  <si>
    <t>RAZEM (netto)</t>
  </si>
  <si>
    <t>VAT</t>
  </si>
  <si>
    <t>Brutto</t>
  </si>
  <si>
    <t>Narastająco</t>
  </si>
  <si>
    <t>ZAMAWIAJĄCY :</t>
  </si>
  <si>
    <t>WYKONAWCA 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</si>
</sst>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"/>
    <numFmt numFmtId="167" formatCode="0.0"/>
    <numFmt numFmtId="168" formatCode="0.00"/>
  </numFmts>
  <fonts count="37">
    <font>
      <sz val="10"/>
      <name val="Arial CE"/>
      <family val="0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i/>
      <sz val="9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vertAlign val="superscript"/>
      <sz val="8"/>
      <name val="Arial CE"/>
      <family val="0"/>
    </font>
    <font>
      <sz val="8"/>
      <name val="Arial Unicode MS"/>
      <family val="0"/>
    </font>
    <font>
      <b/>
      <sz val="8"/>
      <color indexed="10"/>
      <name val="Arial CE"/>
      <family val="0"/>
    </font>
    <font>
      <b/>
      <i/>
      <sz val="9"/>
      <name val="Arial CE"/>
      <family val="2"/>
    </font>
    <font>
      <b/>
      <vertAlign val="superscript"/>
      <sz val="9"/>
      <name val="Arial CE"/>
      <family val="0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1"/>
      <name val="Arial CE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7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7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4" fontId="4" fillId="7" borderId="1" applyNumberFormat="0" applyAlignment="0" applyProtection="0"/>
    <xf numFmtId="164" fontId="5" fillId="14" borderId="2" applyNumberFormat="0" applyAlignment="0" applyProtection="0"/>
    <xf numFmtId="164" fontId="6" fillId="15" borderId="0" applyNumberFormat="0" applyBorder="0" applyAlignment="0" applyProtection="0"/>
    <xf numFmtId="164" fontId="7" fillId="0" borderId="3" applyNumberFormat="0" applyFill="0" applyAlignment="0" applyProtection="0"/>
    <xf numFmtId="164" fontId="8" fillId="16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0" applyNumberFormat="0" applyBorder="0" applyAlignment="0" applyProtection="0"/>
    <xf numFmtId="164" fontId="0" fillId="0" borderId="0">
      <alignment/>
      <protection/>
    </xf>
    <xf numFmtId="164" fontId="13" fillId="14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17" borderId="0" applyNumberFormat="0" applyBorder="0" applyAlignment="0" applyProtection="0"/>
  </cellStyleXfs>
  <cellXfs count="14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ill="1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19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 horizontal="left"/>
    </xf>
    <xf numFmtId="164" fontId="0" fillId="0" borderId="0" xfId="0" applyFont="1" applyFill="1" applyAlignment="1" applyProtection="1">
      <alignment/>
      <protection/>
    </xf>
    <xf numFmtId="164" fontId="0" fillId="0" borderId="0" xfId="0" applyFont="1" applyBorder="1" applyAlignment="1">
      <alignment horizontal="left" vertical="center"/>
    </xf>
    <xf numFmtId="164" fontId="21" fillId="0" borderId="0" xfId="0" applyFont="1" applyAlignment="1">
      <alignment horizontal="left"/>
    </xf>
    <xf numFmtId="164" fontId="20" fillId="0" borderId="0" xfId="0" applyFont="1" applyAlignment="1">
      <alignment horizontal="right"/>
    </xf>
    <xf numFmtId="164" fontId="22" fillId="0" borderId="10" xfId="0" applyFont="1" applyBorder="1" applyAlignment="1" applyProtection="1">
      <alignment horizontal="center"/>
      <protection/>
    </xf>
    <xf numFmtId="164" fontId="22" fillId="0" borderId="10" xfId="0" applyFont="1" applyBorder="1" applyAlignment="1">
      <alignment vertical="center" wrapText="1"/>
    </xf>
    <xf numFmtId="164" fontId="22" fillId="0" borderId="11" xfId="0" applyFont="1" applyBorder="1" applyAlignment="1">
      <alignment vertical="center" wrapText="1"/>
    </xf>
    <xf numFmtId="164" fontId="0" fillId="0" borderId="12" xfId="0" applyBorder="1" applyAlignment="1">
      <alignment/>
    </xf>
    <xf numFmtId="164" fontId="22" fillId="0" borderId="13" xfId="0" applyFont="1" applyBorder="1" applyAlignment="1" applyProtection="1">
      <alignment/>
      <protection/>
    </xf>
    <xf numFmtId="164" fontId="22" fillId="0" borderId="13" xfId="0" applyFont="1" applyBorder="1" applyAlignment="1">
      <alignment horizontal="center" vertical="center"/>
    </xf>
    <xf numFmtId="164" fontId="22" fillId="0" borderId="11" xfId="0" applyFont="1" applyBorder="1" applyAlignment="1">
      <alignment horizontal="center" vertical="center"/>
    </xf>
    <xf numFmtId="164" fontId="0" fillId="18" borderId="13" xfId="0" applyFont="1" applyFill="1" applyBorder="1" applyAlignment="1" applyProtection="1">
      <alignment/>
      <protection/>
    </xf>
    <xf numFmtId="165" fontId="22" fillId="18" borderId="13" xfId="0" applyNumberFormat="1" applyFont="1" applyFill="1" applyBorder="1" applyAlignment="1">
      <alignment horizontal="right" vertical="center"/>
    </xf>
    <xf numFmtId="164" fontId="23" fillId="7" borderId="11" xfId="0" applyFont="1" applyFill="1" applyBorder="1" applyAlignment="1" applyProtection="1">
      <alignment horizontal="left" vertical="center" wrapText="1"/>
      <protection/>
    </xf>
    <xf numFmtId="165" fontId="23" fillId="7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Font="1" applyFill="1" applyAlignment="1" applyProtection="1">
      <alignment/>
      <protection locked="0"/>
    </xf>
    <xf numFmtId="164" fontId="23" fillId="7" borderId="11" xfId="0" applyFont="1" applyFill="1" applyBorder="1" applyAlignment="1" applyProtection="1">
      <alignment vertical="center" wrapText="1"/>
      <protection/>
    </xf>
    <xf numFmtId="164" fontId="23" fillId="7" borderId="10" xfId="0" applyFont="1" applyFill="1" applyBorder="1" applyAlignment="1" applyProtection="1">
      <alignment vertical="center" wrapText="1"/>
      <protection/>
    </xf>
    <xf numFmtId="165" fontId="23" fillId="7" borderId="10" xfId="0" applyNumberFormat="1" applyFont="1" applyFill="1" applyBorder="1" applyAlignment="1" applyProtection="1">
      <alignment vertical="center" wrapText="1"/>
      <protection locked="0"/>
    </xf>
    <xf numFmtId="164" fontId="0" fillId="18" borderId="10" xfId="0" applyFont="1" applyFill="1" applyBorder="1" applyAlignment="1" applyProtection="1">
      <alignment vertical="center" wrapText="1"/>
      <protection/>
    </xf>
    <xf numFmtId="165" fontId="24" fillId="18" borderId="10" xfId="0" applyNumberFormat="1" applyFont="1" applyFill="1" applyBorder="1" applyAlignment="1" applyProtection="1">
      <alignment vertical="center" wrapText="1"/>
      <protection/>
    </xf>
    <xf numFmtId="164" fontId="0" fillId="0" borderId="0" xfId="0" applyFont="1" applyFill="1" applyAlignment="1" applyProtection="1">
      <alignment/>
      <protection/>
    </xf>
    <xf numFmtId="164" fontId="25" fillId="0" borderId="0" xfId="0" applyFont="1" applyFill="1" applyAlignment="1" applyProtection="1">
      <alignment/>
      <protection locked="0"/>
    </xf>
    <xf numFmtId="165" fontId="23" fillId="7" borderId="11" xfId="0" applyNumberFormat="1" applyFont="1" applyFill="1" applyBorder="1" applyAlignment="1" applyProtection="1">
      <alignment horizontal="center" vertical="center" wrapText="1"/>
      <protection locked="0"/>
    </xf>
    <xf numFmtId="164" fontId="22" fillId="19" borderId="14" xfId="0" applyFont="1" applyFill="1" applyBorder="1" applyAlignment="1" applyProtection="1">
      <alignment vertical="center" wrapText="1"/>
      <protection/>
    </xf>
    <xf numFmtId="165" fontId="22" fillId="19" borderId="14" xfId="0" applyNumberFormat="1" applyFont="1" applyFill="1" applyBorder="1" applyAlignment="1">
      <alignment vertical="center" wrapText="1"/>
    </xf>
    <xf numFmtId="164" fontId="0" fillId="0" borderId="0" xfId="0" applyFont="1" applyFill="1" applyAlignment="1">
      <alignment/>
    </xf>
    <xf numFmtId="164" fontId="24" fillId="18" borderId="13" xfId="0" applyFont="1" applyFill="1" applyBorder="1" applyAlignment="1" applyProtection="1">
      <alignment vertical="center" wrapText="1"/>
      <protection/>
    </xf>
    <xf numFmtId="165" fontId="24" fillId="18" borderId="13" xfId="0" applyNumberFormat="1" applyFont="1" applyFill="1" applyBorder="1" applyAlignment="1" applyProtection="1">
      <alignment vertical="center" wrapText="1"/>
      <protection locked="0"/>
    </xf>
    <xf numFmtId="164" fontId="21" fillId="7" borderId="15" xfId="0" applyFont="1" applyFill="1" applyBorder="1" applyAlignment="1" applyProtection="1">
      <alignment vertical="center" wrapText="1"/>
      <protection/>
    </xf>
    <xf numFmtId="165" fontId="21" fillId="7" borderId="15" xfId="0" applyNumberFormat="1" applyFont="1" applyFill="1" applyBorder="1" applyAlignment="1" applyProtection="1">
      <alignment vertical="center" wrapText="1"/>
      <protection locked="0"/>
    </xf>
    <xf numFmtId="164" fontId="27" fillId="7" borderId="16" xfId="0" applyFont="1" applyFill="1" applyBorder="1" applyAlignment="1" applyProtection="1">
      <alignment vertical="center" wrapText="1"/>
      <protection/>
    </xf>
    <xf numFmtId="165" fontId="21" fillId="7" borderId="16" xfId="0" applyNumberFormat="1" applyFont="1" applyFill="1" applyBorder="1" applyAlignment="1" applyProtection="1">
      <alignment vertical="center" wrapText="1"/>
      <protection locked="0"/>
    </xf>
    <xf numFmtId="164" fontId="21" fillId="7" borderId="13" xfId="0" applyFont="1" applyFill="1" applyBorder="1" applyAlignment="1" applyProtection="1">
      <alignment vertical="center" wrapText="1"/>
      <protection/>
    </xf>
    <xf numFmtId="165" fontId="21" fillId="7" borderId="13" xfId="0" applyNumberFormat="1" applyFont="1" applyFill="1" applyBorder="1" applyAlignment="1" applyProtection="1">
      <alignment vertical="center" wrapText="1"/>
      <protection locked="0"/>
    </xf>
    <xf numFmtId="164" fontId="21" fillId="18" borderId="10" xfId="0" applyFont="1" applyFill="1" applyBorder="1" applyAlignment="1" applyProtection="1">
      <alignment vertical="center" wrapText="1"/>
      <protection/>
    </xf>
    <xf numFmtId="165" fontId="21" fillId="18" borderId="10" xfId="0" applyNumberFormat="1" applyFont="1" applyFill="1" applyBorder="1" applyAlignment="1" applyProtection="1">
      <alignment vertical="center" wrapText="1"/>
      <protection locked="0"/>
    </xf>
    <xf numFmtId="164" fontId="22" fillId="19" borderId="17" xfId="0" applyFont="1" applyFill="1" applyBorder="1" applyAlignment="1" applyProtection="1">
      <alignment vertical="center" wrapText="1"/>
      <protection/>
    </xf>
    <xf numFmtId="165" fontId="22" fillId="19" borderId="17" xfId="0" applyNumberFormat="1" applyFont="1" applyFill="1" applyBorder="1" applyAlignment="1">
      <alignment vertical="center" wrapText="1"/>
    </xf>
    <xf numFmtId="164" fontId="22" fillId="7" borderId="18" xfId="0" applyFont="1" applyFill="1" applyBorder="1" applyAlignment="1" applyProtection="1">
      <alignment vertical="center" wrapText="1"/>
      <protection/>
    </xf>
    <xf numFmtId="165" fontId="22" fillId="7" borderId="18" xfId="0" applyNumberFormat="1" applyFont="1" applyFill="1" applyBorder="1" applyAlignment="1">
      <alignment vertical="center" wrapText="1"/>
    </xf>
    <xf numFmtId="164" fontId="21" fillId="7" borderId="16" xfId="0" applyFont="1" applyFill="1" applyBorder="1" applyAlignment="1" applyProtection="1">
      <alignment vertical="center" wrapText="1"/>
      <protection/>
    </xf>
    <xf numFmtId="165" fontId="21" fillId="7" borderId="16" xfId="0" applyNumberFormat="1" applyFont="1" applyFill="1" applyBorder="1" applyAlignment="1" applyProtection="1">
      <alignment horizontal="center" vertical="center" wrapText="1"/>
      <protection/>
    </xf>
    <xf numFmtId="165" fontId="21" fillId="7" borderId="16" xfId="0" applyNumberFormat="1" applyFont="1" applyFill="1" applyBorder="1" applyAlignment="1" applyProtection="1">
      <alignment horizontal="center" vertical="center" wrapText="1"/>
      <protection locked="0"/>
    </xf>
    <xf numFmtId="164" fontId="27" fillId="7" borderId="18" xfId="0" applyFont="1" applyFill="1" applyBorder="1" applyAlignment="1" applyProtection="1">
      <alignment vertical="center" wrapText="1"/>
      <protection/>
    </xf>
    <xf numFmtId="165" fontId="21" fillId="7" borderId="18" xfId="0" applyNumberFormat="1" applyFont="1" applyFill="1" applyBorder="1" applyAlignment="1" applyProtection="1">
      <alignment vertical="center" wrapText="1"/>
      <protection locked="0"/>
    </xf>
    <xf numFmtId="164" fontId="22" fillId="19" borderId="17" xfId="0" applyFont="1" applyFill="1" applyBorder="1" applyAlignment="1" applyProtection="1">
      <alignment vertical="center" wrapText="1"/>
      <protection/>
    </xf>
    <xf numFmtId="165" fontId="22" fillId="19" borderId="17" xfId="0" applyNumberFormat="1" applyFont="1" applyFill="1" applyBorder="1" applyAlignment="1">
      <alignment vertical="center" wrapText="1"/>
    </xf>
    <xf numFmtId="165" fontId="24" fillId="7" borderId="13" xfId="0" applyNumberFormat="1" applyFont="1" applyFill="1" applyBorder="1" applyAlignment="1" applyProtection="1">
      <alignment vertical="center" wrapText="1"/>
      <protection locked="0"/>
    </xf>
    <xf numFmtId="165" fontId="24" fillId="7" borderId="19" xfId="0" applyNumberFormat="1" applyFont="1" applyFill="1" applyBorder="1" applyAlignment="1" applyProtection="1">
      <alignment vertical="center" wrapText="1"/>
      <protection locked="0"/>
    </xf>
    <xf numFmtId="165" fontId="24" fillId="7" borderId="15" xfId="0" applyNumberFormat="1" applyFont="1" applyFill="1" applyBorder="1" applyAlignment="1" applyProtection="1">
      <alignment vertical="center" wrapText="1"/>
      <protection locked="0"/>
    </xf>
    <xf numFmtId="165" fontId="28" fillId="7" borderId="13" xfId="0" applyNumberFormat="1" applyFont="1" applyFill="1" applyBorder="1" applyAlignment="1" applyProtection="1">
      <alignment horizontal="center" vertical="center" wrapText="1"/>
      <protection/>
    </xf>
    <xf numFmtId="164" fontId="22" fillId="20" borderId="13" xfId="0" applyFont="1" applyFill="1" applyBorder="1" applyAlignment="1" applyProtection="1">
      <alignment vertical="center" wrapText="1"/>
      <protection/>
    </xf>
    <xf numFmtId="165" fontId="22" fillId="20" borderId="13" xfId="0" applyNumberFormat="1" applyFont="1" applyFill="1" applyBorder="1" applyAlignment="1" applyProtection="1">
      <alignment vertical="center" wrapText="1"/>
      <protection/>
    </xf>
    <xf numFmtId="164" fontId="19" fillId="0" borderId="0" xfId="0" applyFont="1" applyFill="1" applyAlignment="1" applyProtection="1">
      <alignment/>
      <protection/>
    </xf>
    <xf numFmtId="164" fontId="22" fillId="6" borderId="13" xfId="0" applyFont="1" applyFill="1" applyBorder="1" applyAlignment="1" applyProtection="1">
      <alignment vertical="center" wrapText="1"/>
      <protection/>
    </xf>
    <xf numFmtId="166" fontId="22" fillId="6" borderId="13" xfId="0" applyNumberFormat="1" applyFont="1" applyFill="1" applyBorder="1" applyAlignment="1" applyProtection="1">
      <alignment vertical="center" wrapText="1"/>
      <protection/>
    </xf>
    <xf numFmtId="164" fontId="22" fillId="5" borderId="11" xfId="0" applyFont="1" applyFill="1" applyBorder="1" applyAlignment="1" applyProtection="1">
      <alignment vertical="center" wrapText="1"/>
      <protection/>
    </xf>
    <xf numFmtId="165" fontId="22" fillId="5" borderId="13" xfId="0" applyNumberFormat="1" applyFont="1" applyFill="1" applyBorder="1" applyAlignment="1" applyProtection="1">
      <alignment vertical="center" wrapText="1"/>
      <protection locked="0"/>
    </xf>
    <xf numFmtId="165" fontId="22" fillId="5" borderId="13" xfId="0" applyNumberFormat="1" applyFont="1" applyFill="1" applyBorder="1" applyAlignment="1" applyProtection="1">
      <alignment vertical="center" wrapText="1"/>
      <protection/>
    </xf>
    <xf numFmtId="164" fontId="22" fillId="5" borderId="13" xfId="0" applyFont="1" applyFill="1" applyBorder="1" applyAlignment="1" applyProtection="1">
      <alignment vertical="center" wrapText="1"/>
      <protection/>
    </xf>
    <xf numFmtId="164" fontId="19" fillId="0" borderId="0" xfId="0" applyFont="1" applyFill="1" applyAlignment="1">
      <alignment/>
    </xf>
    <xf numFmtId="165" fontId="22" fillId="5" borderId="11" xfId="0" applyNumberFormat="1" applyFont="1" applyFill="1" applyBorder="1" applyAlignment="1" applyProtection="1">
      <alignment vertical="center" wrapText="1"/>
      <protection locked="0"/>
    </xf>
    <xf numFmtId="164" fontId="19" fillId="0" borderId="0" xfId="0" applyFont="1" applyFill="1" applyAlignment="1" applyProtection="1">
      <alignment/>
      <protection locked="0"/>
    </xf>
    <xf numFmtId="164" fontId="22" fillId="15" borderId="11" xfId="0" applyFont="1" applyFill="1" applyBorder="1" applyAlignment="1" applyProtection="1">
      <alignment vertical="center" wrapText="1"/>
      <protection/>
    </xf>
    <xf numFmtId="167" fontId="22" fillId="15" borderId="11" xfId="0" applyNumberFormat="1" applyFont="1" applyFill="1" applyBorder="1" applyAlignment="1">
      <alignment vertical="center" wrapText="1"/>
    </xf>
    <xf numFmtId="165" fontId="22" fillId="15" borderId="11" xfId="0" applyNumberFormat="1" applyFont="1" applyFill="1" applyBorder="1" applyAlignment="1" applyProtection="1">
      <alignment vertical="center" wrapText="1"/>
      <protection locked="0"/>
    </xf>
    <xf numFmtId="164" fontId="22" fillId="21" borderId="11" xfId="0" applyFont="1" applyFill="1" applyBorder="1" applyAlignment="1" applyProtection="1">
      <alignment vertical="center" wrapText="1"/>
      <protection/>
    </xf>
    <xf numFmtId="167" fontId="22" fillId="21" borderId="11" xfId="0" applyNumberFormat="1" applyFont="1" applyFill="1" applyBorder="1" applyAlignment="1">
      <alignment horizontal="center" vertical="center" wrapText="1"/>
    </xf>
    <xf numFmtId="167" fontId="22" fillId="21" borderId="11" xfId="0" applyNumberFormat="1" applyFont="1" applyFill="1" applyBorder="1" applyAlignment="1">
      <alignment vertical="center" wrapText="1"/>
    </xf>
    <xf numFmtId="164" fontId="22" fillId="20" borderId="11" xfId="0" applyFont="1" applyFill="1" applyBorder="1" applyAlignment="1" applyProtection="1">
      <alignment vertical="center" wrapText="1"/>
      <protection/>
    </xf>
    <xf numFmtId="167" fontId="22" fillId="20" borderId="11" xfId="0" applyNumberFormat="1" applyFont="1" applyFill="1" applyBorder="1" applyAlignment="1" applyProtection="1">
      <alignment vertical="center" wrapText="1"/>
      <protection locked="0"/>
    </xf>
    <xf numFmtId="167" fontId="22" fillId="20" borderId="11" xfId="0" applyNumberFormat="1" applyFont="1" applyFill="1" applyBorder="1" applyAlignment="1">
      <alignment vertical="center" wrapText="1"/>
    </xf>
    <xf numFmtId="164" fontId="31" fillId="20" borderId="18" xfId="54" applyFont="1" applyFill="1" applyBorder="1" applyAlignment="1" applyProtection="1">
      <alignment vertical="center" wrapText="1"/>
      <protection/>
    </xf>
    <xf numFmtId="164" fontId="31" fillId="20" borderId="11" xfId="54" applyFont="1" applyFill="1" applyBorder="1" applyAlignment="1" applyProtection="1">
      <alignment vertical="center" wrapText="1"/>
      <protection locked="0"/>
    </xf>
    <xf numFmtId="164" fontId="32" fillId="20" borderId="11" xfId="54" applyFont="1" applyFill="1" applyBorder="1" applyAlignment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1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21" fillId="0" borderId="0" xfId="0" applyFont="1" applyAlignment="1" applyProtection="1">
      <alignment vertical="center"/>
      <protection/>
    </xf>
    <xf numFmtId="164" fontId="21" fillId="0" borderId="0" xfId="0" applyFont="1" applyAlignment="1">
      <alignment vertical="center"/>
    </xf>
    <xf numFmtId="164" fontId="21" fillId="0" borderId="0" xfId="0" applyFont="1" applyFill="1" applyBorder="1" applyAlignment="1" applyProtection="1">
      <alignment vertical="center" wrapText="1"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20" fillId="0" borderId="0" xfId="0" applyFont="1" applyAlignment="1">
      <alignment/>
    </xf>
    <xf numFmtId="164" fontId="20" fillId="0" borderId="0" xfId="0" applyFont="1" applyBorder="1" applyAlignment="1">
      <alignment wrapText="1"/>
    </xf>
    <xf numFmtId="164" fontId="33" fillId="0" borderId="0" xfId="0" applyFont="1" applyAlignment="1">
      <alignment/>
    </xf>
    <xf numFmtId="164" fontId="0" fillId="6" borderId="11" xfId="0" applyFont="1" applyFill="1" applyBorder="1" applyAlignment="1">
      <alignment/>
    </xf>
    <xf numFmtId="164" fontId="0" fillId="6" borderId="12" xfId="0" applyFont="1" applyFill="1" applyBorder="1" applyAlignment="1">
      <alignment horizontal="center" vertical="center"/>
    </xf>
    <xf numFmtId="164" fontId="0" fillId="6" borderId="11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 vertical="center"/>
    </xf>
    <xf numFmtId="164" fontId="0" fillId="0" borderId="11" xfId="0" applyFont="1" applyBorder="1" applyAlignment="1">
      <alignment vertical="center" wrapText="1"/>
    </xf>
    <xf numFmtId="165" fontId="0" fillId="0" borderId="11" xfId="0" applyNumberFormat="1" applyFont="1" applyBorder="1" applyAlignment="1" applyProtection="1">
      <alignment horizontal="right"/>
      <protection locked="0"/>
    </xf>
    <xf numFmtId="164" fontId="0" fillId="0" borderId="11" xfId="0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0" xfId="0" applyFill="1" applyBorder="1" applyAlignment="1">
      <alignment/>
    </xf>
    <xf numFmtId="164" fontId="0" fillId="0" borderId="10" xfId="0" applyFont="1" applyBorder="1" applyAlignment="1">
      <alignment wrapText="1"/>
    </xf>
    <xf numFmtId="165" fontId="0" fillId="0" borderId="10" xfId="0" applyNumberFormat="1" applyFont="1" applyBorder="1" applyAlignment="1" applyProtection="1">
      <alignment horizontal="right"/>
      <protection locked="0"/>
    </xf>
    <xf numFmtId="164" fontId="0" fillId="22" borderId="20" xfId="0" applyFill="1" applyBorder="1" applyAlignment="1">
      <alignment/>
    </xf>
    <xf numFmtId="164" fontId="0" fillId="22" borderId="17" xfId="0" applyFont="1" applyFill="1" applyBorder="1" applyAlignment="1">
      <alignment/>
    </xf>
    <xf numFmtId="165" fontId="0" fillId="22" borderId="17" xfId="0" applyNumberFormat="1" applyFill="1" applyBorder="1" applyAlignment="1">
      <alignment horizontal="right"/>
    </xf>
    <xf numFmtId="164" fontId="0" fillId="0" borderId="21" xfId="0" applyFont="1" applyFill="1" applyBorder="1" applyAlignment="1">
      <alignment horizontal="center" vertical="center"/>
    </xf>
    <xf numFmtId="164" fontId="0" fillId="0" borderId="22" xfId="0" applyFont="1" applyFill="1" applyBorder="1" applyAlignment="1">
      <alignment wrapText="1"/>
    </xf>
    <xf numFmtId="165" fontId="0" fillId="0" borderId="22" xfId="0" applyNumberFormat="1" applyFill="1" applyBorder="1" applyAlignment="1" applyProtection="1">
      <alignment horizontal="right"/>
      <protection locked="0"/>
    </xf>
    <xf numFmtId="164" fontId="0" fillId="0" borderId="13" xfId="0" applyFont="1" applyFill="1" applyBorder="1" applyAlignment="1">
      <alignment horizontal="center" vertical="center"/>
    </xf>
    <xf numFmtId="164" fontId="0" fillId="0" borderId="13" xfId="0" applyFont="1" applyBorder="1" applyAlignment="1">
      <alignment vertical="center" wrapText="1"/>
    </xf>
    <xf numFmtId="165" fontId="0" fillId="0" borderId="13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165" fontId="0" fillId="0" borderId="10" xfId="0" applyNumberFormat="1" applyBorder="1" applyAlignment="1" applyProtection="1">
      <alignment horizontal="right"/>
      <protection locked="0"/>
    </xf>
    <xf numFmtId="164" fontId="34" fillId="0" borderId="0" xfId="0" applyFont="1" applyAlignment="1">
      <alignment/>
    </xf>
    <xf numFmtId="164" fontId="35" fillId="0" borderId="0" xfId="0" applyFont="1" applyAlignment="1">
      <alignment/>
    </xf>
    <xf numFmtId="164" fontId="36" fillId="0" borderId="0" xfId="0" applyFont="1" applyAlignment="1">
      <alignment/>
    </xf>
    <xf numFmtId="164" fontId="36" fillId="0" borderId="11" xfId="0" applyFont="1" applyBorder="1" applyAlignment="1">
      <alignment horizontal="center"/>
    </xf>
    <xf numFmtId="164" fontId="36" fillId="0" borderId="12" xfId="0" applyFont="1" applyBorder="1" applyAlignment="1">
      <alignment horizontal="center"/>
    </xf>
    <xf numFmtId="164" fontId="36" fillId="0" borderId="23" xfId="0" applyFont="1" applyBorder="1" applyAlignment="1">
      <alignment horizontal="center"/>
    </xf>
    <xf numFmtId="164" fontId="34" fillId="0" borderId="0" xfId="0" applyFont="1" applyBorder="1" applyAlignment="1">
      <alignment/>
    </xf>
    <xf numFmtId="164" fontId="36" fillId="0" borderId="11" xfId="0" applyFont="1" applyFill="1" applyBorder="1" applyAlignment="1">
      <alignment horizontal="center"/>
    </xf>
    <xf numFmtId="164" fontId="34" fillId="0" borderId="11" xfId="0" applyFont="1" applyBorder="1" applyAlignment="1">
      <alignment/>
    </xf>
    <xf numFmtId="164" fontId="36" fillId="0" borderId="11" xfId="0" applyFont="1" applyBorder="1" applyAlignment="1">
      <alignment/>
    </xf>
    <xf numFmtId="168" fontId="34" fillId="0" borderId="11" xfId="0" applyNumberFormat="1" applyFont="1" applyBorder="1" applyAlignment="1">
      <alignment/>
    </xf>
    <xf numFmtId="168" fontId="34" fillId="0" borderId="11" xfId="0" applyNumberFormat="1" applyFont="1" applyFill="1" applyBorder="1" applyAlignment="1">
      <alignment/>
    </xf>
    <xf numFmtId="168" fontId="34" fillId="0" borderId="0" xfId="0" applyNumberFormat="1" applyFont="1" applyBorder="1" applyAlignment="1">
      <alignment/>
    </xf>
    <xf numFmtId="168" fontId="34" fillId="0" borderId="0" xfId="0" applyNumberFormat="1" applyFont="1" applyAlignment="1">
      <alignment/>
    </xf>
    <xf numFmtId="164" fontId="34" fillId="0" borderId="11" xfId="0" applyFont="1" applyFill="1" applyBorder="1" applyAlignment="1">
      <alignment/>
    </xf>
    <xf numFmtId="168" fontId="34" fillId="0" borderId="0" xfId="0" applyNumberFormat="1" applyFont="1" applyFill="1" applyBorder="1" applyAlignment="1">
      <alignment/>
    </xf>
    <xf numFmtId="168" fontId="34" fillId="0" borderId="0" xfId="0" applyNumberFormat="1" applyFont="1" applyFill="1" applyAlignment="1">
      <alignment/>
    </xf>
    <xf numFmtId="164" fontId="34" fillId="0" borderId="0" xfId="0" applyFont="1" applyFill="1" applyAlignment="1">
      <alignment/>
    </xf>
    <xf numFmtId="164" fontId="34" fillId="0" borderId="11" xfId="0" applyFont="1" applyBorder="1" applyAlignment="1">
      <alignment/>
    </xf>
    <xf numFmtId="168" fontId="36" fillId="0" borderId="11" xfId="0" applyNumberFormat="1" applyFont="1" applyBorder="1" applyAlignment="1">
      <alignment/>
    </xf>
    <xf numFmtId="168" fontId="36" fillId="0" borderId="11" xfId="0" applyNumberFormat="1" applyFont="1" applyFill="1" applyBorder="1" applyAlignment="1">
      <alignment/>
    </xf>
    <xf numFmtId="164" fontId="34" fillId="0" borderId="23" xfId="0" applyFont="1" applyBorder="1" applyAlignment="1">
      <alignment/>
    </xf>
    <xf numFmtId="164" fontId="34" fillId="0" borderId="24" xfId="0" applyFont="1" applyBorder="1" applyAlignment="1">
      <alignment/>
    </xf>
    <xf numFmtId="164" fontId="34" fillId="0" borderId="12" xfId="0" applyFont="1" applyBorder="1" applyAlignment="1">
      <alignment/>
    </xf>
    <xf numFmtId="164" fontId="36" fillId="0" borderId="0" xfId="0" applyFont="1" applyFill="1" applyAlignment="1">
      <alignment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_Załącznik nr 3 2007 10 zmieniona wfos na 10lat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2DFB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7"/>
  <sheetViews>
    <sheetView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20" sqref="A20"/>
      <selection pane="bottomRight" activeCell="E38" sqref="E38"/>
    </sheetView>
  </sheetViews>
  <sheetFormatPr defaultColWidth="9.00390625" defaultRowHeight="12.75"/>
  <cols>
    <col min="1" max="1" width="37.875" style="1" customWidth="1"/>
    <col min="2" max="4" width="14.125" style="0" customWidth="1"/>
    <col min="5" max="5" width="14.875" style="0" customWidth="1"/>
    <col min="6" max="20" width="12.75390625" style="0" customWidth="1"/>
    <col min="21" max="16384" width="9.125" style="2" customWidth="1"/>
  </cols>
  <sheetData>
    <row r="1" spans="1:20" ht="21" customHeight="1">
      <c r="A1" s="3"/>
      <c r="B1" s="4"/>
      <c r="C1" s="4"/>
      <c r="D1" s="4"/>
      <c r="E1" s="4"/>
      <c r="G1" s="5"/>
      <c r="H1" s="5"/>
      <c r="I1" s="5"/>
      <c r="J1" s="5"/>
      <c r="K1" s="5"/>
      <c r="L1" s="6" t="s">
        <v>0</v>
      </c>
      <c r="M1" s="7"/>
      <c r="N1" s="8"/>
      <c r="O1" s="8"/>
      <c r="P1" s="8"/>
      <c r="Q1" s="8"/>
      <c r="R1" s="8"/>
      <c r="S1" s="6"/>
      <c r="T1" s="6"/>
    </row>
    <row r="2" spans="1:20" ht="21" customHeight="1">
      <c r="A2" s="3"/>
      <c r="B2" s="4"/>
      <c r="C2" s="4"/>
      <c r="D2" s="4"/>
      <c r="E2" s="4"/>
      <c r="G2" s="5"/>
      <c r="H2" s="5"/>
      <c r="I2" s="5"/>
      <c r="J2" s="5"/>
      <c r="K2" s="5"/>
      <c r="L2" s="6"/>
      <c r="M2" s="7"/>
      <c r="N2" s="8"/>
      <c r="O2" s="8"/>
      <c r="P2" s="8"/>
      <c r="Q2" s="8"/>
      <c r="R2" s="8"/>
      <c r="S2" s="6"/>
      <c r="T2" s="6"/>
    </row>
    <row r="3" spans="1:20" ht="12.75">
      <c r="A3" s="9"/>
      <c r="E3" s="4"/>
      <c r="F3" s="7" t="s">
        <v>1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19" ht="13.5" customHeight="1">
      <c r="A4" s="3"/>
      <c r="B4" s="7"/>
      <c r="C4" s="7"/>
      <c r="D4" s="7"/>
      <c r="F4" s="4"/>
      <c r="G4" s="1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1" t="s">
        <v>2</v>
      </c>
    </row>
    <row r="5" spans="1:20" ht="12.75" customHeight="1" hidden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2"/>
    </row>
    <row r="6" spans="1:20" ht="38.25" customHeight="1">
      <c r="A6" s="13" t="s">
        <v>3</v>
      </c>
      <c r="B6" s="14" t="s">
        <v>4</v>
      </c>
      <c r="C6" s="14" t="s">
        <v>5</v>
      </c>
      <c r="D6" s="14" t="s">
        <v>6</v>
      </c>
      <c r="E6" s="15" t="s">
        <v>7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31.5" customHeight="1">
      <c r="A7" s="17"/>
      <c r="B7" s="18"/>
      <c r="C7" s="18"/>
      <c r="D7" s="18"/>
      <c r="E7" s="15"/>
      <c r="F7" s="19">
        <v>2011</v>
      </c>
      <c r="G7" s="19">
        <v>2012</v>
      </c>
      <c r="H7" s="19">
        <v>2013</v>
      </c>
      <c r="I7" s="19">
        <v>2014</v>
      </c>
      <c r="J7" s="19">
        <v>2015</v>
      </c>
      <c r="K7" s="19">
        <v>2016</v>
      </c>
      <c r="L7" s="19">
        <v>2017</v>
      </c>
      <c r="M7" s="19">
        <v>2018</v>
      </c>
      <c r="N7" s="19">
        <v>2019</v>
      </c>
      <c r="O7" s="19">
        <v>2020</v>
      </c>
      <c r="P7" s="19">
        <v>2021</v>
      </c>
      <c r="Q7" s="19">
        <v>2022</v>
      </c>
      <c r="R7" s="19">
        <v>2023</v>
      </c>
      <c r="S7" s="19">
        <v>2024</v>
      </c>
      <c r="T7" s="19">
        <v>2025</v>
      </c>
    </row>
    <row r="8" spans="1:20" ht="15" customHeight="1">
      <c r="A8" s="20" t="s">
        <v>8</v>
      </c>
      <c r="B8" s="21">
        <f>B9+B10+B11+B12</f>
        <v>32371377</v>
      </c>
      <c r="C8" s="21">
        <f>C9+C10+C11+C12</f>
        <v>35763728</v>
      </c>
      <c r="D8" s="21">
        <f>D9+D10+D11+D12</f>
        <v>37284888</v>
      </c>
      <c r="E8" s="21">
        <f>E9+E10+E11+E12</f>
        <v>36771219</v>
      </c>
      <c r="F8" s="21">
        <f>F9+F10+F11+F12</f>
        <v>40440000</v>
      </c>
      <c r="G8" s="21">
        <f>G9+G10+G11+G12</f>
        <v>40940000</v>
      </c>
      <c r="H8" s="21">
        <f>H9+H10+H11+H12</f>
        <v>41200000</v>
      </c>
      <c r="I8" s="21">
        <f>I9+I10+I11+I12</f>
        <v>41200000</v>
      </c>
      <c r="J8" s="21">
        <f>J9+J10+J11+J12</f>
        <v>41550000</v>
      </c>
      <c r="K8" s="21">
        <f>K9+K10+K11+K12</f>
        <v>0</v>
      </c>
      <c r="L8" s="21">
        <f>L9+L10+L11+L12</f>
        <v>0</v>
      </c>
      <c r="M8" s="21">
        <f>M9+M10+M11+M12</f>
        <v>0</v>
      </c>
      <c r="N8" s="21">
        <f>N9+N10+N11+N12</f>
        <v>0</v>
      </c>
      <c r="O8" s="21">
        <f>O9+O10+O11+O12</f>
        <v>0</v>
      </c>
      <c r="P8" s="21">
        <f>P9+P10+P11+P12</f>
        <v>0</v>
      </c>
      <c r="Q8" s="21">
        <f>Q9+Q10+Q11+Q12</f>
        <v>0</v>
      </c>
      <c r="R8" s="21">
        <f>R9+R10+R11+R12</f>
        <v>0</v>
      </c>
      <c r="S8" s="21">
        <f>S9+S10+S11+S12</f>
        <v>0</v>
      </c>
      <c r="T8" s="21">
        <f>T9+T10+T11+T12</f>
        <v>0</v>
      </c>
    </row>
    <row r="9" spans="1:20" s="24" customFormat="1" ht="37.5" customHeight="1">
      <c r="A9" s="22" t="s">
        <v>9</v>
      </c>
      <c r="B9" s="23">
        <v>11404492</v>
      </c>
      <c r="C9" s="23">
        <v>13346154</v>
      </c>
      <c r="D9" s="23">
        <v>13457981</v>
      </c>
      <c r="E9" s="23">
        <v>12852380</v>
      </c>
      <c r="F9" s="23">
        <v>14000000</v>
      </c>
      <c r="G9" s="23">
        <v>14500000</v>
      </c>
      <c r="H9" s="23">
        <v>14600000</v>
      </c>
      <c r="I9" s="23">
        <v>14600000</v>
      </c>
      <c r="J9" s="23">
        <v>14700000</v>
      </c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20" s="24" customFormat="1" ht="15" customHeight="1">
      <c r="A10" s="25" t="s">
        <v>10</v>
      </c>
      <c r="B10" s="23">
        <v>15260355</v>
      </c>
      <c r="C10" s="23">
        <v>17168580</v>
      </c>
      <c r="D10" s="23">
        <v>18898061</v>
      </c>
      <c r="E10" s="23">
        <v>18924385</v>
      </c>
      <c r="F10" s="23">
        <v>21000000</v>
      </c>
      <c r="G10" s="23">
        <v>21000000</v>
      </c>
      <c r="H10" s="23">
        <v>21100000</v>
      </c>
      <c r="I10" s="23">
        <v>21100000</v>
      </c>
      <c r="J10" s="23">
        <v>21250000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spans="1:20" s="24" customFormat="1" ht="15.75" customHeight="1">
      <c r="A11" s="25" t="s">
        <v>11</v>
      </c>
      <c r="B11" s="23">
        <v>5616543</v>
      </c>
      <c r="C11" s="23">
        <v>5126441</v>
      </c>
      <c r="D11" s="23">
        <v>4818685</v>
      </c>
      <c r="E11" s="23">
        <v>4807693</v>
      </c>
      <c r="F11" s="23">
        <v>5440000</v>
      </c>
      <c r="G11" s="23">
        <v>5440000</v>
      </c>
      <c r="H11" s="23">
        <v>5500000</v>
      </c>
      <c r="I11" s="23">
        <v>5500000</v>
      </c>
      <c r="J11" s="23">
        <v>5600000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spans="1:20" s="24" customFormat="1" ht="15.75" customHeight="1">
      <c r="A12" s="26" t="s">
        <v>12</v>
      </c>
      <c r="B12" s="27">
        <v>89987</v>
      </c>
      <c r="C12" s="27">
        <v>122553</v>
      </c>
      <c r="D12" s="27">
        <v>110161</v>
      </c>
      <c r="E12" s="27">
        <v>186761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s="30" customFormat="1" ht="13.5" customHeight="1">
      <c r="A13" s="28" t="s">
        <v>13</v>
      </c>
      <c r="B13" s="29">
        <f>B14+B16+B17</f>
        <v>395790</v>
      </c>
      <c r="C13" s="29">
        <f>C14+C16+C17</f>
        <v>665966</v>
      </c>
      <c r="D13" s="29">
        <v>547597</v>
      </c>
      <c r="E13" s="29">
        <f>E14+E16+E17</f>
        <v>10152913</v>
      </c>
      <c r="F13" s="29">
        <f>F14+F16+F17</f>
        <v>5211801</v>
      </c>
      <c r="G13" s="29">
        <v>0</v>
      </c>
      <c r="H13" s="29">
        <v>0</v>
      </c>
      <c r="I13" s="29">
        <v>0</v>
      </c>
      <c r="J13" s="29">
        <f>J14+J16</f>
        <v>0</v>
      </c>
      <c r="K13" s="29">
        <f>K14+K16</f>
        <v>0</v>
      </c>
      <c r="L13" s="29">
        <f>L14+L16</f>
        <v>0</v>
      </c>
      <c r="M13" s="29">
        <f>M14+M16</f>
        <v>0</v>
      </c>
      <c r="N13" s="29">
        <f>N14+N16</f>
        <v>0</v>
      </c>
      <c r="O13" s="29">
        <f>O14+O16</f>
        <v>0</v>
      </c>
      <c r="P13" s="29">
        <f>P14+P16</f>
        <v>0</v>
      </c>
      <c r="Q13" s="29">
        <f>Q14+Q16</f>
        <v>0</v>
      </c>
      <c r="R13" s="29">
        <f>R14+R16</f>
        <v>0</v>
      </c>
      <c r="S13" s="29">
        <f>S14+S16</f>
        <v>0</v>
      </c>
      <c r="T13" s="29">
        <f>T14+T16</f>
        <v>0</v>
      </c>
    </row>
    <row r="14" spans="1:20" s="24" customFormat="1" ht="15.75" customHeight="1">
      <c r="A14" s="26" t="s">
        <v>14</v>
      </c>
      <c r="B14" s="27">
        <v>317767</v>
      </c>
      <c r="C14" s="27">
        <v>582699</v>
      </c>
      <c r="D14" s="27">
        <v>111662</v>
      </c>
      <c r="E14" s="27">
        <v>1700000</v>
      </c>
      <c r="F14" s="27">
        <v>200000</v>
      </c>
      <c r="G14" s="27">
        <v>0</v>
      </c>
      <c r="H14" s="27">
        <v>0</v>
      </c>
      <c r="I14" s="27">
        <v>0</v>
      </c>
      <c r="J14" s="27">
        <v>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s="24" customFormat="1" ht="28.5" customHeight="1">
      <c r="A15" s="26" t="s">
        <v>15</v>
      </c>
      <c r="B15" s="27">
        <v>144267</v>
      </c>
      <c r="C15" s="27">
        <v>34349</v>
      </c>
      <c r="D15" s="27">
        <v>50000</v>
      </c>
      <c r="E15" s="27">
        <v>1700000</v>
      </c>
      <c r="F15" s="27">
        <v>200000</v>
      </c>
      <c r="G15" s="27">
        <v>0</v>
      </c>
      <c r="H15" s="27">
        <v>0</v>
      </c>
      <c r="I15" s="27">
        <v>0</v>
      </c>
      <c r="J15" s="27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s="31" customFormat="1" ht="18.75" customHeight="1">
      <c r="A16" s="26" t="s">
        <v>16</v>
      </c>
      <c r="B16" s="27">
        <v>78023</v>
      </c>
      <c r="C16" s="27">
        <v>77075</v>
      </c>
      <c r="D16" s="27">
        <v>185582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s="24" customFormat="1" ht="18" customHeight="1">
      <c r="A17" s="25" t="s">
        <v>17</v>
      </c>
      <c r="B17" s="23">
        <v>0</v>
      </c>
      <c r="C17" s="23">
        <v>6192</v>
      </c>
      <c r="D17" s="23">
        <v>250353</v>
      </c>
      <c r="E17" s="23">
        <v>8452913</v>
      </c>
      <c r="F17" s="32">
        <v>5011801</v>
      </c>
      <c r="G17" s="32">
        <v>0</v>
      </c>
      <c r="H17" s="32">
        <v>0</v>
      </c>
      <c r="I17" s="32">
        <v>0</v>
      </c>
      <c r="J17" s="32" t="s">
        <v>18</v>
      </c>
      <c r="K17" s="32" t="s">
        <v>18</v>
      </c>
      <c r="L17" s="32" t="s">
        <v>18</v>
      </c>
      <c r="M17" s="32" t="s">
        <v>18</v>
      </c>
      <c r="N17" s="32" t="s">
        <v>18</v>
      </c>
      <c r="O17" s="32" t="s">
        <v>18</v>
      </c>
      <c r="P17" s="32" t="s">
        <v>18</v>
      </c>
      <c r="Q17" s="32" t="s">
        <v>18</v>
      </c>
      <c r="R17" s="32" t="s">
        <v>18</v>
      </c>
      <c r="S17" s="32" t="s">
        <v>18</v>
      </c>
      <c r="T17" s="32" t="s">
        <v>18</v>
      </c>
    </row>
    <row r="18" spans="1:20" s="35" customFormat="1" ht="20.25" customHeight="1">
      <c r="A18" s="33" t="s">
        <v>19</v>
      </c>
      <c r="B18" s="34">
        <f>B8+B13</f>
        <v>32767167</v>
      </c>
      <c r="C18" s="34">
        <f>C8+C13</f>
        <v>36429694</v>
      </c>
      <c r="D18" s="34">
        <f>D8+D13</f>
        <v>37832485</v>
      </c>
      <c r="E18" s="34">
        <f>E8+E13</f>
        <v>46924132</v>
      </c>
      <c r="F18" s="34">
        <f>F8+F13</f>
        <v>45651801</v>
      </c>
      <c r="G18" s="34">
        <f>G8+G13</f>
        <v>40940000</v>
      </c>
      <c r="H18" s="34">
        <f>H8+H13</f>
        <v>41200000</v>
      </c>
      <c r="I18" s="34">
        <f>I8+I13</f>
        <v>41200000</v>
      </c>
      <c r="J18" s="34">
        <f>J8+J13</f>
        <v>41550000</v>
      </c>
      <c r="K18" s="34">
        <f>K8+K13</f>
        <v>0</v>
      </c>
      <c r="L18" s="34">
        <f>L8+L13</f>
        <v>0</v>
      </c>
      <c r="M18" s="34">
        <f>M8+M13</f>
        <v>0</v>
      </c>
      <c r="N18" s="34">
        <f>N8+N13</f>
        <v>0</v>
      </c>
      <c r="O18" s="34">
        <f>O8+O13</f>
        <v>0</v>
      </c>
      <c r="P18" s="34">
        <f>P8+P13</f>
        <v>0</v>
      </c>
      <c r="Q18" s="34">
        <f>Q8+Q13</f>
        <v>0</v>
      </c>
      <c r="R18" s="34">
        <f>R8+R13</f>
        <v>0</v>
      </c>
      <c r="S18" s="34">
        <f>S8+S13</f>
        <v>0</v>
      </c>
      <c r="T18" s="34">
        <f>T8+T13</f>
        <v>0</v>
      </c>
    </row>
    <row r="19" spans="1:20" s="24" customFormat="1" ht="13.5" customHeight="1">
      <c r="A19" s="36" t="s">
        <v>20</v>
      </c>
      <c r="B19" s="37">
        <v>29282338</v>
      </c>
      <c r="C19" s="37">
        <v>30310145</v>
      </c>
      <c r="D19" s="37">
        <v>33983611</v>
      </c>
      <c r="E19" s="37">
        <v>36375218</v>
      </c>
      <c r="F19" s="37">
        <v>28542899</v>
      </c>
      <c r="G19" s="37">
        <v>33860244</v>
      </c>
      <c r="H19" s="37">
        <v>33844882</v>
      </c>
      <c r="I19" s="37">
        <v>33366730</v>
      </c>
      <c r="J19" s="37">
        <v>32050690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24" customFormat="1" ht="25.5" customHeight="1">
      <c r="A20" s="38" t="s">
        <v>21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/>
      <c r="L20" s="39"/>
      <c r="M20" s="39"/>
      <c r="N20" s="39"/>
      <c r="O20" s="39"/>
      <c r="P20" s="39"/>
      <c r="Q20" s="39"/>
      <c r="R20" s="39"/>
      <c r="S20" s="39"/>
      <c r="T20" s="39"/>
    </row>
    <row r="21" spans="1:20" s="24" customFormat="1" ht="15" customHeight="1">
      <c r="A21" s="40" t="s">
        <v>22</v>
      </c>
      <c r="B21" s="41">
        <v>121877</v>
      </c>
      <c r="C21" s="41">
        <v>221216</v>
      </c>
      <c r="D21" s="41">
        <v>412000</v>
      </c>
      <c r="E21" s="41">
        <v>505000</v>
      </c>
      <c r="F21" s="41">
        <v>800000</v>
      </c>
      <c r="G21" s="41">
        <v>750000</v>
      </c>
      <c r="H21" s="41">
        <v>650000</v>
      </c>
      <c r="I21" s="41">
        <v>540000</v>
      </c>
      <c r="J21" s="41">
        <v>500000</v>
      </c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1:20" s="24" customFormat="1" ht="21.75" customHeight="1">
      <c r="A22" s="42" t="s">
        <v>23</v>
      </c>
      <c r="B22" s="43">
        <v>0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0" s="24" customFormat="1" ht="15.75" customHeight="1">
      <c r="A23" s="44" t="s">
        <v>24</v>
      </c>
      <c r="B23" s="45">
        <v>5061799</v>
      </c>
      <c r="C23" s="45">
        <v>5938984</v>
      </c>
      <c r="D23" s="45">
        <v>7576539</v>
      </c>
      <c r="E23" s="45">
        <v>18368953</v>
      </c>
      <c r="F23" s="45">
        <v>13000000</v>
      </c>
      <c r="G23" s="45">
        <v>3000000</v>
      </c>
      <c r="H23" s="45">
        <v>4000000</v>
      </c>
      <c r="I23" s="45">
        <v>5000000</v>
      </c>
      <c r="J23" s="45">
        <v>7000000</v>
      </c>
      <c r="K23" s="45"/>
      <c r="L23" s="45"/>
      <c r="M23" s="45"/>
      <c r="N23" s="45"/>
      <c r="O23" s="45"/>
      <c r="P23" s="45"/>
      <c r="Q23" s="45"/>
      <c r="R23" s="45"/>
      <c r="S23" s="45"/>
      <c r="T23" s="45"/>
    </row>
    <row r="24" spans="1:20" s="35" customFormat="1" ht="16.5" customHeight="1">
      <c r="A24" s="46" t="s">
        <v>25</v>
      </c>
      <c r="B24" s="47">
        <f>B19+B23</f>
        <v>34344137</v>
      </c>
      <c r="C24" s="47">
        <f>C19+C23</f>
        <v>36249129</v>
      </c>
      <c r="D24" s="47">
        <f>D19+D23</f>
        <v>41560150</v>
      </c>
      <c r="E24" s="47">
        <f>E19+E23</f>
        <v>54744171</v>
      </c>
      <c r="F24" s="47">
        <f>F19+F23</f>
        <v>41542899</v>
      </c>
      <c r="G24" s="47">
        <f>G19+G23</f>
        <v>36860244</v>
      </c>
      <c r="H24" s="47">
        <f>H19+H23</f>
        <v>37844882</v>
      </c>
      <c r="I24" s="47">
        <f>I19+I23</f>
        <v>38366730</v>
      </c>
      <c r="J24" s="47">
        <f>J19+J23</f>
        <v>39050690</v>
      </c>
      <c r="K24" s="47">
        <f>K19+K23</f>
        <v>0</v>
      </c>
      <c r="L24" s="47">
        <f>L19+L23</f>
        <v>0</v>
      </c>
      <c r="M24" s="47">
        <f>M19+M23</f>
        <v>0</v>
      </c>
      <c r="N24" s="47">
        <f>N19+N23</f>
        <v>0</v>
      </c>
      <c r="O24" s="47">
        <f>O19+O23</f>
        <v>0</v>
      </c>
      <c r="P24" s="47">
        <f>P19+P23</f>
        <v>0</v>
      </c>
      <c r="Q24" s="47">
        <f>Q19+Q23</f>
        <v>0</v>
      </c>
      <c r="R24" s="47">
        <f>R19+R23</f>
        <v>0</v>
      </c>
      <c r="S24" s="47">
        <f>S19+S23</f>
        <v>0</v>
      </c>
      <c r="T24" s="47">
        <f>T19+T23</f>
        <v>0</v>
      </c>
    </row>
    <row r="25" spans="1:20" s="35" customFormat="1" ht="19.5" customHeight="1">
      <c r="A25" s="48" t="s">
        <v>26</v>
      </c>
      <c r="B25" s="49">
        <f>B18-B24</f>
        <v>-1576970</v>
      </c>
      <c r="C25" s="49">
        <f>C18-C24</f>
        <v>180565</v>
      </c>
      <c r="D25" s="49">
        <f>D18-D24</f>
        <v>-3727665</v>
      </c>
      <c r="E25" s="49">
        <f>E18-E24</f>
        <v>-7820039</v>
      </c>
      <c r="F25" s="49">
        <f>F18-F24</f>
        <v>4108902</v>
      </c>
      <c r="G25" s="49">
        <f>G18-G24</f>
        <v>4079756</v>
      </c>
      <c r="H25" s="49">
        <f>H18-H24</f>
        <v>3355118</v>
      </c>
      <c r="I25" s="49">
        <f>I18-I24</f>
        <v>2833270</v>
      </c>
      <c r="J25" s="49">
        <f>J18-J24</f>
        <v>2499310</v>
      </c>
      <c r="K25" s="49">
        <f>K18-K24</f>
        <v>0</v>
      </c>
      <c r="L25" s="49">
        <f>L18-L24</f>
        <v>0</v>
      </c>
      <c r="M25" s="49">
        <f>M18-M24</f>
        <v>0</v>
      </c>
      <c r="N25" s="49">
        <f>N18-N24</f>
        <v>0</v>
      </c>
      <c r="O25" s="49">
        <f>O18-O24</f>
        <v>0</v>
      </c>
      <c r="P25" s="49">
        <f>P18-P24</f>
        <v>0</v>
      </c>
      <c r="Q25" s="49">
        <f>Q18-Q24</f>
        <v>0</v>
      </c>
      <c r="R25" s="49">
        <f>R18-R24</f>
        <v>0</v>
      </c>
      <c r="S25" s="49">
        <f>S18-S24</f>
        <v>0</v>
      </c>
      <c r="T25" s="49">
        <f>T18-T24</f>
        <v>0</v>
      </c>
    </row>
    <row r="26" spans="1:20" s="35" customFormat="1" ht="17.25" customHeight="1">
      <c r="A26" s="46" t="s">
        <v>27</v>
      </c>
      <c r="B26" s="47">
        <f>B27+B28+B29+B31+B32+B33+B34</f>
        <v>3930093</v>
      </c>
      <c r="C26" s="47">
        <f>C27+C28+C29+C31+C32+C33+C34</f>
        <v>3045334</v>
      </c>
      <c r="D26" s="47">
        <f>D27+D28+D29+D31+D32+D33+D34</f>
        <v>5421880</v>
      </c>
      <c r="E26" s="47">
        <f>E27+E28+E29+E30+E31+E32+E33+E34</f>
        <v>10307071</v>
      </c>
      <c r="F26" s="47">
        <f>F27+F28+F29+F30+F31+F32+F33+F34</f>
        <v>0</v>
      </c>
      <c r="G26" s="47">
        <f>G27+G28+G29+G30+G31+G32+G33+G34</f>
        <v>0</v>
      </c>
      <c r="H26" s="47">
        <f>H27+H28+H29+H30+H31+H32+H33+H34</f>
        <v>0</v>
      </c>
      <c r="I26" s="47">
        <f>I27+I28+I29+I30+I31+I32+I33+I34</f>
        <v>0</v>
      </c>
      <c r="J26" s="47">
        <f>J27+J28+J29+J30+J31+J32+J33+J34</f>
        <v>0</v>
      </c>
      <c r="K26" s="47">
        <f>K27+K28+K29+K30+K31+K32+K33+K34</f>
        <v>0</v>
      </c>
      <c r="L26" s="47">
        <f>L27+L28+L29+L30+L31+L32+L33+L34</f>
        <v>0</v>
      </c>
      <c r="M26" s="47">
        <f>M27+M28+M29+M30+M31+M32+M33+M34</f>
        <v>0</v>
      </c>
      <c r="N26" s="47">
        <f>N27+N28+N29+N30+N31+N32+N33+N34</f>
        <v>0</v>
      </c>
      <c r="O26" s="47">
        <f>O27+O28+O29+O30+O31+O32+O33+O34</f>
        <v>0</v>
      </c>
      <c r="P26" s="47">
        <f>P27+P28+P29+P30+P31+P32+P33+P34</f>
        <v>0</v>
      </c>
      <c r="Q26" s="47">
        <f>Q27+Q28+Q29+Q30+Q31+Q32+Q33+Q34</f>
        <v>0</v>
      </c>
      <c r="R26" s="47">
        <f>R27+R28+R29+R30+R31+R32+R33+R34</f>
        <v>0</v>
      </c>
      <c r="S26" s="47">
        <f>S27+S28+S29+S30+S31+S32+S33+S34</f>
        <v>0</v>
      </c>
      <c r="T26" s="47">
        <f>T27+T28+T29+T30+T31+T32+T33+T34</f>
        <v>0</v>
      </c>
    </row>
    <row r="27" spans="1:20" s="24" customFormat="1" ht="21" customHeight="1">
      <c r="A27" s="38" t="s">
        <v>28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s="24" customFormat="1" ht="13.5" customHeight="1">
      <c r="A28" s="50" t="s">
        <v>29</v>
      </c>
      <c r="B28" s="41">
        <v>3036191</v>
      </c>
      <c r="C28" s="41">
        <v>1100291</v>
      </c>
      <c r="D28" s="41">
        <v>3479000</v>
      </c>
      <c r="E28" s="41">
        <v>7500000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1:20" s="24" customFormat="1" ht="15" customHeight="1">
      <c r="A29" s="40" t="s">
        <v>30</v>
      </c>
      <c r="B29" s="41">
        <v>378037</v>
      </c>
      <c r="C29" s="41">
        <v>161608</v>
      </c>
      <c r="D29" s="41">
        <v>469092</v>
      </c>
      <c r="E29" s="41">
        <v>1450000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1:20" s="24" customFormat="1" ht="15" customHeight="1">
      <c r="A30" s="50" t="s">
        <v>31</v>
      </c>
      <c r="B30" s="51" t="s">
        <v>18</v>
      </c>
      <c r="C30" s="51" t="s">
        <v>18</v>
      </c>
      <c r="D30" s="51" t="s">
        <v>18</v>
      </c>
      <c r="E30" s="41">
        <v>1000000</v>
      </c>
      <c r="F30" s="52">
        <v>0</v>
      </c>
      <c r="G30" s="52">
        <v>0</v>
      </c>
      <c r="H30" s="52">
        <v>0</v>
      </c>
      <c r="I30" s="52">
        <v>0</v>
      </c>
      <c r="J30" s="52">
        <v>0</v>
      </c>
      <c r="K30" s="52"/>
      <c r="L30" s="52"/>
      <c r="M30" s="52"/>
      <c r="N30" s="52"/>
      <c r="O30" s="52"/>
      <c r="P30" s="52"/>
      <c r="Q30" s="52"/>
      <c r="R30" s="52"/>
      <c r="S30" s="52"/>
      <c r="T30" s="52"/>
    </row>
    <row r="31" spans="1:20" s="24" customFormat="1" ht="15.75" customHeight="1">
      <c r="A31" s="50" t="s">
        <v>32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s="24" customFormat="1" ht="12" customHeight="1">
      <c r="A32" s="50" t="s">
        <v>33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1:20" s="24" customFormat="1" ht="16.5" customHeight="1">
      <c r="A33" s="50" t="s">
        <v>34</v>
      </c>
      <c r="B33" s="41">
        <v>515865</v>
      </c>
      <c r="C33" s="41">
        <v>1758435</v>
      </c>
      <c r="D33" s="41">
        <v>1473788</v>
      </c>
      <c r="E33" s="41">
        <v>357071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20" s="24" customFormat="1" ht="16.5" customHeight="1">
      <c r="A34" s="53" t="s">
        <v>35</v>
      </c>
      <c r="B34" s="54">
        <v>0</v>
      </c>
      <c r="C34" s="54">
        <v>25000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/>
      <c r="L34" s="54"/>
      <c r="M34" s="54"/>
      <c r="N34" s="54"/>
      <c r="O34" s="54"/>
      <c r="P34" s="54"/>
      <c r="Q34" s="54"/>
      <c r="R34" s="54"/>
      <c r="S34" s="54"/>
      <c r="T34" s="54"/>
    </row>
    <row r="35" spans="1:20" ht="19.5" customHeight="1">
      <c r="A35" s="55" t="s">
        <v>36</v>
      </c>
      <c r="B35" s="56">
        <f>B36+B37+B38</f>
        <v>569688</v>
      </c>
      <c r="C35" s="56">
        <f>C36+C37+C38</f>
        <v>2612829</v>
      </c>
      <c r="D35" s="56">
        <f>D36+D37+D38</f>
        <v>1694215</v>
      </c>
      <c r="E35" s="56">
        <f>E36+E37+E38</f>
        <v>2487032</v>
      </c>
      <c r="F35" s="56">
        <f>F36+F37+F38</f>
        <v>4108902</v>
      </c>
      <c r="G35" s="56">
        <f>G36+G37+G38</f>
        <v>4079756</v>
      </c>
      <c r="H35" s="56">
        <f>H36+H37+H38</f>
        <v>3355118</v>
      </c>
      <c r="I35" s="56">
        <f>I36+I37+I38</f>
        <v>2833270</v>
      </c>
      <c r="J35" s="56">
        <f>J36+J37+J38</f>
        <v>2499310</v>
      </c>
      <c r="K35" s="56">
        <f>K36+K37+K38</f>
        <v>0</v>
      </c>
      <c r="L35" s="56">
        <f>L36+L37+L38</f>
        <v>0</v>
      </c>
      <c r="M35" s="56">
        <f>M36+M37+M38</f>
        <v>0</v>
      </c>
      <c r="N35" s="56">
        <f>N36+N37+N38</f>
        <v>0</v>
      </c>
      <c r="O35" s="56">
        <f>O36+O37+O38</f>
        <v>0</v>
      </c>
      <c r="P35" s="56">
        <f>P36+P37+P38</f>
        <v>0</v>
      </c>
      <c r="Q35" s="56">
        <f>Q36+Q37+Q38</f>
        <v>0</v>
      </c>
      <c r="R35" s="56">
        <f>R36+R37+R38</f>
        <v>0</v>
      </c>
      <c r="S35" s="56">
        <f>S36+S37+S38</f>
        <v>0</v>
      </c>
      <c r="T35" s="56">
        <f>T36+T37+T38</f>
        <v>0</v>
      </c>
    </row>
    <row r="36" spans="1:20" s="24" customFormat="1" ht="24" customHeight="1">
      <c r="A36" s="42" t="s">
        <v>37</v>
      </c>
      <c r="B36" s="57">
        <v>569688</v>
      </c>
      <c r="C36" s="57">
        <v>1612829</v>
      </c>
      <c r="D36" s="57">
        <v>1694215</v>
      </c>
      <c r="E36" s="57">
        <v>2487032</v>
      </c>
      <c r="F36" s="57">
        <v>4108902</v>
      </c>
      <c r="G36" s="57">
        <v>4079756</v>
      </c>
      <c r="H36" s="57">
        <v>3355118</v>
      </c>
      <c r="I36" s="57">
        <v>2833270</v>
      </c>
      <c r="J36" s="57">
        <v>2499310</v>
      </c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s="24" customFormat="1" ht="27.75" customHeight="1">
      <c r="A37" s="38" t="s">
        <v>38</v>
      </c>
      <c r="B37" s="58">
        <v>0</v>
      </c>
      <c r="C37" s="58">
        <v>0</v>
      </c>
      <c r="D37" s="58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/>
      <c r="O37" s="59"/>
      <c r="P37" s="59"/>
      <c r="Q37" s="59"/>
      <c r="R37" s="59"/>
      <c r="S37" s="59"/>
      <c r="T37" s="59"/>
    </row>
    <row r="38" spans="1:20" s="24" customFormat="1" ht="24" customHeight="1">
      <c r="A38" s="42" t="s">
        <v>39</v>
      </c>
      <c r="B38" s="57">
        <v>0</v>
      </c>
      <c r="C38" s="57">
        <v>1000000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/>
      <c r="L38" s="57"/>
      <c r="M38" s="57"/>
      <c r="N38" s="57"/>
      <c r="O38" s="57"/>
      <c r="P38" s="57"/>
      <c r="Q38" s="57"/>
      <c r="R38" s="57"/>
      <c r="S38" s="57"/>
      <c r="T38" s="57"/>
    </row>
    <row r="39" spans="1:20" s="30" customFormat="1" ht="39.75" customHeight="1">
      <c r="A39" s="42" t="s">
        <v>40</v>
      </c>
      <c r="B39" s="60" t="str">
        <f>IF((B18+B26-B24-B35)=0,"OK","Bilans różny od zera- SPRAWDŹ!!!")</f>
        <v>Bilans różny od zera- SPRAWDŹ!!!</v>
      </c>
      <c r="C39" s="60" t="str">
        <f>IF((C18+C26-C24-C35)=0,"OK","Bilans różny od zera- SPRAWDŹ!!!")</f>
        <v>Bilans różny od zera- SPRAWDŹ!!!</v>
      </c>
      <c r="D39" s="60" t="str">
        <f>IF((D18+D26-D24-D35)=0,"OK","Bilans różny od zera- SPRAWDŹ!!!")</f>
        <v>OK</v>
      </c>
      <c r="E39" s="60" t="str">
        <f>IF((E18+E26-E24-E35)=0,"OK","Bilans różny od zera- SPRAWDŹ!!!")</f>
        <v>OK</v>
      </c>
      <c r="F39" s="60" t="str">
        <f>IF((F18+F26-F24-F35)=0,"OK","Bilans różny od zera- SPRAWDŹ!!!")</f>
        <v>OK</v>
      </c>
      <c r="G39" s="60" t="str">
        <f>IF((G18+G26-G24-G35)=0,"OK","Bilans różny od zera- SPRAWDŹ!!!")</f>
        <v>OK</v>
      </c>
      <c r="H39" s="60" t="str">
        <f>IF((H18+H26-H24-H35)=0,"OK","Bilans różny od zera- SPRAWDŹ!!!")</f>
        <v>OK</v>
      </c>
      <c r="I39" s="60" t="str">
        <f>IF((I18+I26-I24-I35)=0,"OK","Bilans różny od zera- SPRAWDŹ!!!")</f>
        <v>OK</v>
      </c>
      <c r="J39" s="60" t="str">
        <f>IF((J18+J26-J24-J35)=0,"OK","Bilans różny od zera- SPRAWDŹ!!!")</f>
        <v>OK</v>
      </c>
      <c r="K39" s="60" t="str">
        <f>IF((K18+K26-K24-K35)=0,"OK","Bilans różny od zera- SPRAWDŹ!!!")</f>
        <v>OK</v>
      </c>
      <c r="L39" s="60" t="str">
        <f>IF((L18+L26-L24-L35)=0,"OK","Bilans różny od zera- SPRAWDŹ!!!")</f>
        <v>OK</v>
      </c>
      <c r="M39" s="60" t="str">
        <f>IF((M18+M26-M24-M35)=0,"OK","Bilans różny od zera- SPRAWDŹ!!!")</f>
        <v>OK</v>
      </c>
      <c r="N39" s="60" t="str">
        <f>IF((N18+N26-N24-N35)=0,"OK","Bilans różny od zera- SPRAWDŹ!!!")</f>
        <v>OK</v>
      </c>
      <c r="O39" s="60" t="str">
        <f>IF((O18+O26-O24-O35)=0,"OK","Bilans różny od zera- SPRAWDŹ!!!")</f>
        <v>OK</v>
      </c>
      <c r="P39" s="60" t="str">
        <f>IF((P18+P26-P24-P35)=0,"OK","Bilans różny od zera- SPRAWDŹ!!!")</f>
        <v>OK</v>
      </c>
      <c r="Q39" s="60" t="str">
        <f>IF((Q18+Q26-Q24-Q35)=0,"OK","Bilans różny od zera- SPRAWDŹ!!!")</f>
        <v>OK</v>
      </c>
      <c r="R39" s="60" t="str">
        <f>IF((R18+R26-R24-R35)=0,"OK","Bilans różny od zera- SPRAWDŹ!!!")</f>
        <v>OK</v>
      </c>
      <c r="S39" s="60" t="str">
        <f>IF((S18+S26-S24-S35)=0,"OK","Bilans różny od zera- SPRAWDŹ!!!")</f>
        <v>OK</v>
      </c>
      <c r="T39" s="60" t="str">
        <f>IF((T18+T26-T24-T35)=0,"OK","Bilans różny od zera- SPRAWDŹ!!!")</f>
        <v>OK</v>
      </c>
    </row>
    <row r="40" spans="1:20" s="63" customFormat="1" ht="26.25" customHeight="1">
      <c r="A40" s="61" t="s">
        <v>41</v>
      </c>
      <c r="B40" s="62">
        <f>B8-B19</f>
        <v>3089039</v>
      </c>
      <c r="C40" s="62">
        <f>C8-C19</f>
        <v>5453583</v>
      </c>
      <c r="D40" s="62">
        <f>D8-D19</f>
        <v>3301277</v>
      </c>
      <c r="E40" s="62">
        <f>E8-E19</f>
        <v>396001</v>
      </c>
      <c r="F40" s="62">
        <f>F8-F19</f>
        <v>11897101</v>
      </c>
      <c r="G40" s="62">
        <f>G8-G19</f>
        <v>7079756</v>
      </c>
      <c r="H40" s="62">
        <f>H8-H19</f>
        <v>7355118</v>
      </c>
      <c r="I40" s="62">
        <f>I8-I19</f>
        <v>7833270</v>
      </c>
      <c r="J40" s="62">
        <f>J8-J19</f>
        <v>9499310</v>
      </c>
      <c r="K40" s="62">
        <f>K8-K19</f>
        <v>0</v>
      </c>
      <c r="L40" s="62">
        <f>L8-L19</f>
        <v>0</v>
      </c>
      <c r="M40" s="62">
        <f>M8-M19</f>
        <v>0</v>
      </c>
      <c r="N40" s="62">
        <f>N8-N19</f>
        <v>0</v>
      </c>
      <c r="O40" s="62">
        <f>O8-O19</f>
        <v>0</v>
      </c>
      <c r="P40" s="62">
        <f>P8-P19</f>
        <v>0</v>
      </c>
      <c r="Q40" s="62">
        <f>Q8-Q19</f>
        <v>0</v>
      </c>
      <c r="R40" s="62">
        <f>R8-R19</f>
        <v>0</v>
      </c>
      <c r="S40" s="62">
        <f>S8-S19</f>
        <v>0</v>
      </c>
      <c r="T40" s="62">
        <f>T8-T19</f>
        <v>0</v>
      </c>
    </row>
    <row r="41" spans="1:20" s="63" customFormat="1" ht="26.25" customHeight="1">
      <c r="A41" s="64" t="s">
        <v>42</v>
      </c>
      <c r="B41" s="65">
        <f>B8/B19*100</f>
        <v>110.54915423761587</v>
      </c>
      <c r="C41" s="65">
        <f>C8/C19*100</f>
        <v>117.99259950752463</v>
      </c>
      <c r="D41" s="65">
        <f>D8/D19*100</f>
        <v>109.71432082364643</v>
      </c>
      <c r="E41" s="65">
        <f>E8/E19*100</f>
        <v>101.08865601850138</v>
      </c>
      <c r="F41" s="65">
        <f>F8/F19*100</f>
        <v>141.6814739105513</v>
      </c>
      <c r="G41" s="65">
        <f>G8/G19*100</f>
        <v>120.90875659372094</v>
      </c>
      <c r="H41" s="65">
        <f>H8/H19*100</f>
        <v>121.73184707808997</v>
      </c>
      <c r="I41" s="65">
        <f>I8/I19*100</f>
        <v>123.47628910594474</v>
      </c>
      <c r="J41" s="65">
        <f>J8/J19*100</f>
        <v>129.63839468042653</v>
      </c>
      <c r="K41" s="65" t="e">
        <f>K8/K19*100</f>
        <v>#VALUE!</v>
      </c>
      <c r="L41" s="65" t="e">
        <f>L8/L19*100</f>
        <v>#VALUE!</v>
      </c>
      <c r="M41" s="65" t="e">
        <f>M8/M19*100</f>
        <v>#VALUE!</v>
      </c>
      <c r="N41" s="65" t="e">
        <f>N8/N19*100</f>
        <v>#VALUE!</v>
      </c>
      <c r="O41" s="65" t="e">
        <f>O8/O19*100</f>
        <v>#VALUE!</v>
      </c>
      <c r="P41" s="65" t="e">
        <f>P8/P19*100</f>
        <v>#VALUE!</v>
      </c>
      <c r="Q41" s="65" t="e">
        <f>Q8/Q19*100</f>
        <v>#VALUE!</v>
      </c>
      <c r="R41" s="65" t="e">
        <f>R8/R19*100</f>
        <v>#VALUE!</v>
      </c>
      <c r="S41" s="65" t="e">
        <f>S8/S19*100</f>
        <v>#VALUE!</v>
      </c>
      <c r="T41" s="65" t="e">
        <f>T8/T19*100</f>
        <v>#VALUE!</v>
      </c>
    </row>
    <row r="42" spans="1:20" s="63" customFormat="1" ht="25.5" customHeight="1">
      <c r="A42" s="66" t="s">
        <v>43</v>
      </c>
      <c r="B42" s="67">
        <v>8031454</v>
      </c>
      <c r="C42" s="67">
        <v>7680524</v>
      </c>
      <c r="D42" s="67">
        <v>9427337</v>
      </c>
      <c r="E42" s="67">
        <v>16876356</v>
      </c>
      <c r="F42" s="68">
        <f>E42+F27+F28+F29+F30-F36-F37</f>
        <v>12767454</v>
      </c>
      <c r="G42" s="68">
        <f>F42+G27+G28+G29+G30-G36-G37</f>
        <v>8687698</v>
      </c>
      <c r="H42" s="68">
        <f>G42+H27+H28+H29+H30-H36-H37</f>
        <v>5332580</v>
      </c>
      <c r="I42" s="68">
        <f>H42+I27+I28+I29+I30-I36-I37</f>
        <v>2499310</v>
      </c>
      <c r="J42" s="68">
        <f>I42+J27+J28+J29+J30-J36-J37</f>
        <v>0</v>
      </c>
      <c r="K42" s="68">
        <f>J42+K27+K28+K29+K30-K36-K37</f>
        <v>0</v>
      </c>
      <c r="L42" s="68">
        <f>K42+L27+L28+L29+L30-L36-L37</f>
        <v>0</v>
      </c>
      <c r="M42" s="68">
        <f>L42+M27+M28+M29+M30-M36-M37</f>
        <v>0</v>
      </c>
      <c r="N42" s="68">
        <f>M42+N27+N28+N29+N30-N36-N37</f>
        <v>0</v>
      </c>
      <c r="O42" s="68">
        <f>N42+O27+O28+O29+O30-O36-O37</f>
        <v>0</v>
      </c>
      <c r="P42" s="68">
        <f>O42+P27+P28+P29+P30-P36-P37</f>
        <v>0</v>
      </c>
      <c r="Q42" s="68">
        <f>P42+Q27+Q28+Q29+Q30-Q36-Q37</f>
        <v>0</v>
      </c>
      <c r="R42" s="68">
        <f>Q42+R27+R28+R29+R30-R36-R37</f>
        <v>0</v>
      </c>
      <c r="S42" s="68">
        <f>R42+S27+S28+S29+S30-S36-S37</f>
        <v>0</v>
      </c>
      <c r="T42" s="68">
        <f>S42+T27+T28+T29+T30-T36-T37</f>
        <v>0</v>
      </c>
    </row>
    <row r="43" spans="1:20" s="70" customFormat="1" ht="24.75" customHeight="1">
      <c r="A43" s="69" t="s">
        <v>44</v>
      </c>
      <c r="B43" s="67">
        <v>412300</v>
      </c>
      <c r="C43" s="67">
        <v>0</v>
      </c>
      <c r="D43" s="67">
        <v>492064</v>
      </c>
      <c r="E43" s="67">
        <v>0</v>
      </c>
      <c r="F43" s="68" t="s">
        <v>18</v>
      </c>
      <c r="G43" s="68" t="s">
        <v>18</v>
      </c>
      <c r="H43" s="68" t="s">
        <v>18</v>
      </c>
      <c r="I43" s="68" t="s">
        <v>18</v>
      </c>
      <c r="J43" s="68" t="s">
        <v>18</v>
      </c>
      <c r="K43" s="68" t="s">
        <v>18</v>
      </c>
      <c r="L43" s="68" t="s">
        <v>18</v>
      </c>
      <c r="M43" s="68" t="s">
        <v>18</v>
      </c>
      <c r="N43" s="68" t="s">
        <v>18</v>
      </c>
      <c r="O43" s="68" t="s">
        <v>18</v>
      </c>
      <c r="P43" s="68" t="s">
        <v>18</v>
      </c>
      <c r="Q43" s="68" t="s">
        <v>18</v>
      </c>
      <c r="R43" s="68" t="s">
        <v>18</v>
      </c>
      <c r="S43" s="68" t="s">
        <v>18</v>
      </c>
      <c r="T43" s="68" t="s">
        <v>18</v>
      </c>
    </row>
    <row r="44" spans="1:20" s="72" customFormat="1" ht="30" customHeight="1">
      <c r="A44" s="66" t="s">
        <v>45</v>
      </c>
      <c r="B44" s="71">
        <v>0</v>
      </c>
      <c r="C44" s="71">
        <v>0</v>
      </c>
      <c r="D44" s="71">
        <v>0</v>
      </c>
      <c r="E44" s="71">
        <v>0</v>
      </c>
      <c r="F44" s="71">
        <v>0</v>
      </c>
      <c r="G44" s="71">
        <v>0</v>
      </c>
      <c r="H44" s="71">
        <v>0</v>
      </c>
      <c r="I44" s="71">
        <v>0</v>
      </c>
      <c r="J44" s="71">
        <v>0</v>
      </c>
      <c r="K44" s="71"/>
      <c r="L44" s="71"/>
      <c r="M44" s="71"/>
      <c r="N44" s="71"/>
      <c r="O44" s="71"/>
      <c r="P44" s="71"/>
      <c r="Q44" s="71"/>
      <c r="R44" s="71"/>
      <c r="S44" s="71"/>
      <c r="T44" s="71"/>
    </row>
    <row r="45" spans="1:20" s="72" customFormat="1" ht="35.25" customHeight="1">
      <c r="A45" s="66" t="s">
        <v>46</v>
      </c>
      <c r="B45" s="71">
        <v>0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/>
      <c r="L45" s="71"/>
      <c r="M45" s="71"/>
      <c r="N45" s="71"/>
      <c r="O45" s="71"/>
      <c r="P45" s="71"/>
      <c r="Q45" s="71"/>
      <c r="R45" s="71"/>
      <c r="S45" s="71"/>
      <c r="T45" s="71"/>
    </row>
    <row r="46" spans="1:20" s="70" customFormat="1" ht="42.75" customHeight="1">
      <c r="A46" s="73" t="s">
        <v>47</v>
      </c>
      <c r="B46" s="74">
        <f>B42/B18*100</f>
        <v>24.51067557961297</v>
      </c>
      <c r="C46" s="74">
        <f>C42/C18*100</f>
        <v>21.083141681069296</v>
      </c>
      <c r="D46" s="74">
        <f>D42/D18*100</f>
        <v>24.918630113776562</v>
      </c>
      <c r="E46" s="74">
        <f>E42/E18*100</f>
        <v>35.965195903890134</v>
      </c>
      <c r="F46" s="74">
        <f>F42/F18*100</f>
        <v>27.967032450702217</v>
      </c>
      <c r="G46" s="74">
        <f>G42/G18*100</f>
        <v>21.22056179775281</v>
      </c>
      <c r="H46" s="74">
        <f>H42/H18*100</f>
        <v>12.943155339805825</v>
      </c>
      <c r="I46" s="74">
        <f>I42/I18*100</f>
        <v>6.06628640776699</v>
      </c>
      <c r="J46" s="74">
        <v>0</v>
      </c>
      <c r="K46" s="74" t="e">
        <f>K42/K18*100</f>
        <v>#VALUE!</v>
      </c>
      <c r="L46" s="74" t="e">
        <f>L42/L18*100</f>
        <v>#VALUE!</v>
      </c>
      <c r="M46" s="74" t="e">
        <f>M42/M18*100</f>
        <v>#VALUE!</v>
      </c>
      <c r="N46" s="74" t="e">
        <f>N42/N18*100</f>
        <v>#VALUE!</v>
      </c>
      <c r="O46" s="74" t="e">
        <f>O42/O18*100</f>
        <v>#VALUE!</v>
      </c>
      <c r="P46" s="74" t="e">
        <f>P42/P18*100</f>
        <v>#VALUE!</v>
      </c>
      <c r="Q46" s="74" t="e">
        <f>Q42/Q18*100</f>
        <v>#VALUE!</v>
      </c>
      <c r="R46" s="74" t="e">
        <f>R42/R18*100</f>
        <v>#VALUE!</v>
      </c>
      <c r="S46" s="74" t="e">
        <f>S42/S18*100</f>
        <v>#VALUE!</v>
      </c>
      <c r="T46" s="74" t="e">
        <f>T42/T18*100</f>
        <v>#VALUE!</v>
      </c>
    </row>
    <row r="47" spans="1:20" s="70" customFormat="1" ht="41.25" customHeight="1">
      <c r="A47" s="73" t="s">
        <v>48</v>
      </c>
      <c r="B47" s="74">
        <f>(B42-B48)/B18*100</f>
        <v>24.51067557961297</v>
      </c>
      <c r="C47" s="74">
        <f>(C42-C48)/C18*100</f>
        <v>21.083141681069296</v>
      </c>
      <c r="D47" s="74">
        <f>(D42-D48)/D18*100</f>
        <v>24.918630113776562</v>
      </c>
      <c r="E47" s="74">
        <f>(E42-E48)/E18*100</f>
        <v>35.965195903890134</v>
      </c>
      <c r="F47" s="74">
        <f>(F42-F48)/F18*100</f>
        <v>27.967032450702217</v>
      </c>
      <c r="G47" s="74">
        <f>(G42-G48)/G18*100</f>
        <v>21.22056179775281</v>
      </c>
      <c r="H47" s="74">
        <f>(H42-H48)/H18*100</f>
        <v>12.943155339805825</v>
      </c>
      <c r="I47" s="74">
        <f>(I42-I48)/I18*100</f>
        <v>6.06628640776699</v>
      </c>
      <c r="J47" s="74">
        <f>(J42-J48)/J18*100</f>
        <v>0</v>
      </c>
      <c r="K47" s="74" t="e">
        <f>(K42-K48)/K18*100</f>
        <v>#VALUE!</v>
      </c>
      <c r="L47" s="74" t="e">
        <f>(L42-L48)/L18*100</f>
        <v>#VALUE!</v>
      </c>
      <c r="M47" s="74" t="e">
        <f>(M42-M48)/M18*100</f>
        <v>#VALUE!</v>
      </c>
      <c r="N47" s="74" t="e">
        <f>(N42-N48)/N18*100</f>
        <v>#VALUE!</v>
      </c>
      <c r="O47" s="74" t="e">
        <f>(O42-O48)/O18*100</f>
        <v>#VALUE!</v>
      </c>
      <c r="P47" s="74" t="e">
        <f>(P42-P48)/P18*100</f>
        <v>#VALUE!</v>
      </c>
      <c r="Q47" s="74" t="e">
        <f>(Q42-Q48)/Q18*100</f>
        <v>#VALUE!</v>
      </c>
      <c r="R47" s="74" t="e">
        <f>(R42-R48)/R18*100</f>
        <v>#VALUE!</v>
      </c>
      <c r="S47" s="74" t="e">
        <f>(S42-S48)/S18*100</f>
        <v>#VALUE!</v>
      </c>
      <c r="T47" s="74" t="e">
        <f>(T42-T48)/T18*100</f>
        <v>#VALUE!</v>
      </c>
    </row>
    <row r="48" spans="1:20" s="72" customFormat="1" ht="36.75" customHeight="1">
      <c r="A48" s="73" t="s">
        <v>49</v>
      </c>
      <c r="B48" s="75">
        <v>0</v>
      </c>
      <c r="C48" s="75">
        <v>0</v>
      </c>
      <c r="D48" s="75">
        <v>0</v>
      </c>
      <c r="E48" s="75">
        <v>0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s="70" customFormat="1" ht="42.75" customHeight="1">
      <c r="A49" s="73" t="s">
        <v>50</v>
      </c>
      <c r="B49" s="74">
        <f>(B20+B21+B22+B36+B37)/B18*100</f>
        <v>2.110542544004491</v>
      </c>
      <c r="C49" s="74">
        <f>(C20+C21+C22+C36+C37)/C18*100</f>
        <v>5.0344781924327995</v>
      </c>
      <c r="D49" s="74">
        <v>5.6</v>
      </c>
      <c r="E49" s="74">
        <f>(E20+E21+E22+E36+E37)/E18*100</f>
        <v>6.376318266260099</v>
      </c>
      <c r="F49" s="74">
        <f>(F20+F21+F22+F36+F37)/F18*100</f>
        <v>10.752920788382477</v>
      </c>
      <c r="G49" s="74">
        <f>(G20+G21+G22+G36+G37)/G18*100</f>
        <v>11.797156814851</v>
      </c>
      <c r="H49" s="74">
        <f>(H20+H21+H22+H36+H37)/H18*100</f>
        <v>9.721160194174757</v>
      </c>
      <c r="I49" s="74">
        <f>(I20+I21+I22+I36+I37)/I18*100</f>
        <v>8.18754854368932</v>
      </c>
      <c r="J49" s="74">
        <f>(J20+J21+J22+J36+J37)/J18*100</f>
        <v>7.2185559566787</v>
      </c>
      <c r="K49" s="74" t="e">
        <f>(K20+K21+K22+K36+K37)/K18*100</f>
        <v>#VALUE!</v>
      </c>
      <c r="L49" s="74" t="e">
        <f>(L20+L21+L22+L36+L37)/L18*100</f>
        <v>#VALUE!</v>
      </c>
      <c r="M49" s="74" t="e">
        <f>(M20+M21+M22+M36+M37)/M18*100</f>
        <v>#VALUE!</v>
      </c>
      <c r="N49" s="74" t="e">
        <f>(N20+N21+N22+N36+N37)/N18*100</f>
        <v>#VALUE!</v>
      </c>
      <c r="O49" s="74" t="e">
        <f>(O20+O21+O22+O36+O37)/O18*100</f>
        <v>#VALUE!</v>
      </c>
      <c r="P49" s="74" t="e">
        <f>(P20+P21+P22+P36+P37)/P18*100</f>
        <v>#VALUE!</v>
      </c>
      <c r="Q49" s="74" t="e">
        <f>(Q20+Q21+Q22+Q36+Q37)/Q18*100</f>
        <v>#VALUE!</v>
      </c>
      <c r="R49" s="74" t="e">
        <f>(R20+R21+R22+R36+R37)/R18*100</f>
        <v>#VALUE!</v>
      </c>
      <c r="S49" s="74" t="e">
        <f>(S20+S21+S22+S36+S37)/S18*100</f>
        <v>#VALUE!</v>
      </c>
      <c r="T49" s="74" t="e">
        <f>(T20+T21+T22+T36+T37)/T18*100</f>
        <v>#VALUE!</v>
      </c>
    </row>
    <row r="50" spans="1:20" s="70" customFormat="1" ht="39" customHeight="1">
      <c r="A50" s="73" t="s">
        <v>51</v>
      </c>
      <c r="B50" s="74">
        <f>(B20+B21+B22+B36+B37-B51)/B18*100</f>
        <v>2.110542544004491</v>
      </c>
      <c r="C50" s="74">
        <f>(C20+C21+C22+C36+C37-C51)/C18*100</f>
        <v>5.0344781924327995</v>
      </c>
      <c r="D50" s="74">
        <f>(D20+D21+D22+D36+D37-D51)/D18*100</f>
        <v>5.567212938827571</v>
      </c>
      <c r="E50" s="74">
        <f>(E20+E21+E22+E36+E37-E51)/E18*100</f>
        <v>6.376318266260099</v>
      </c>
      <c r="F50" s="74">
        <f>(F20+F21+F22+F36+F37-F51)/F18*100</f>
        <v>10.752920788382477</v>
      </c>
      <c r="G50" s="74">
        <f>(G20+G21+G22+G36+G37-G51)/G18*100</f>
        <v>11.797156814851</v>
      </c>
      <c r="H50" s="74">
        <f>(H20+H21+H22+H36+H37-H51)/H18*100</f>
        <v>9.721160194174757</v>
      </c>
      <c r="I50" s="74">
        <f>(I20+I21+I22+I36+I37-I51)/I18*100</f>
        <v>8.18754854368932</v>
      </c>
      <c r="J50" s="74">
        <f>(J20+J21+J22+J36+J37-J51)/J18*100</f>
        <v>7.2185559566787</v>
      </c>
      <c r="K50" s="74" t="e">
        <f>(K20+K21+K22+K36+K37-K51)/K18*100</f>
        <v>#VALUE!</v>
      </c>
      <c r="L50" s="74" t="e">
        <f>(L20+L21+L22+L36+L37-L51)/L18*100</f>
        <v>#VALUE!</v>
      </c>
      <c r="M50" s="74" t="e">
        <f>(M20+M21+M22+M36+M37-M51)/M18*100</f>
        <v>#VALUE!</v>
      </c>
      <c r="N50" s="74" t="e">
        <f>(N20+N21+N22+N36+N37-N51)/N18*100</f>
        <v>#VALUE!</v>
      </c>
      <c r="O50" s="74" t="e">
        <f>(O20+O21+O22+O36+O37-O51)/O18*100</f>
        <v>#VALUE!</v>
      </c>
      <c r="P50" s="74" t="e">
        <f>(P20+P21+P22+P36+P37-P51)/P18*100</f>
        <v>#VALUE!</v>
      </c>
      <c r="Q50" s="74" t="e">
        <f>(Q20+Q21+Q22+Q36+Q37-Q51)/Q18*100</f>
        <v>#VALUE!</v>
      </c>
      <c r="R50" s="74" t="e">
        <f>(R20+R21+R22+R36+R37-R51)/R18*100</f>
        <v>#VALUE!</v>
      </c>
      <c r="S50" s="74" t="e">
        <f>(S20+S21+S22+S36+S37-S51)/S18*100</f>
        <v>#VALUE!</v>
      </c>
      <c r="T50" s="74" t="e">
        <f>(T20+T21+T22+T36+T37-T51)/T18*100</f>
        <v>#VALUE!</v>
      </c>
    </row>
    <row r="51" spans="1:20" s="72" customFormat="1" ht="69" customHeight="1">
      <c r="A51" s="73" t="s">
        <v>52</v>
      </c>
      <c r="B51" s="75">
        <v>0</v>
      </c>
      <c r="C51" s="75">
        <v>0</v>
      </c>
      <c r="D51" s="75">
        <v>0</v>
      </c>
      <c r="E51" s="75">
        <v>0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75"/>
      <c r="L51" s="75"/>
      <c r="M51" s="75"/>
      <c r="N51" s="75"/>
      <c r="O51" s="75"/>
      <c r="P51" s="75"/>
      <c r="Q51" s="75"/>
      <c r="R51" s="75"/>
      <c r="S51" s="75"/>
      <c r="T51" s="75"/>
    </row>
    <row r="52" spans="1:20" s="70" customFormat="1" ht="31.5" customHeight="1">
      <c r="A52" s="76" t="s">
        <v>53</v>
      </c>
      <c r="B52" s="77" t="s">
        <v>18</v>
      </c>
      <c r="C52" s="77" t="s">
        <v>18</v>
      </c>
      <c r="D52" s="77" t="s">
        <v>18</v>
      </c>
      <c r="E52" s="77" t="s">
        <v>18</v>
      </c>
      <c r="F52" s="78">
        <f>F8+F32+F33-F19</f>
        <v>11897101</v>
      </c>
      <c r="G52" s="78">
        <f>G8+G32+G33-G19</f>
        <v>7079756</v>
      </c>
      <c r="H52" s="78">
        <f>H8+H32+H33-H19</f>
        <v>7355118</v>
      </c>
      <c r="I52" s="78">
        <f>I8+I32+I33-I19</f>
        <v>7833270</v>
      </c>
      <c r="J52" s="78">
        <f>J8+J32+J33-J19</f>
        <v>9499310</v>
      </c>
      <c r="K52" s="78">
        <f>K8+K32+K33-K19</f>
        <v>0</v>
      </c>
      <c r="L52" s="78">
        <f>L8+L32+L33-L19</f>
        <v>0</v>
      </c>
      <c r="M52" s="78">
        <f>M8+M32+M33-M19</f>
        <v>0</v>
      </c>
      <c r="N52" s="78">
        <f>N8+N32+N33-N19</f>
        <v>0</v>
      </c>
      <c r="O52" s="78">
        <f>O8+O32+O33-O19</f>
        <v>0</v>
      </c>
      <c r="P52" s="78">
        <f>P8+P32+P33-P19</f>
        <v>0</v>
      </c>
      <c r="Q52" s="78">
        <f>Q8+Q32+Q33-Q19</f>
        <v>0</v>
      </c>
      <c r="R52" s="78">
        <f>R8+R32+R33-R19</f>
        <v>0</v>
      </c>
      <c r="S52" s="78">
        <f>S8+S32+S33-S19</f>
        <v>0</v>
      </c>
      <c r="T52" s="78">
        <f>T8+T32+T33-T19</f>
        <v>0</v>
      </c>
    </row>
    <row r="53" spans="1:20" s="70" customFormat="1" ht="42.75" customHeight="1">
      <c r="A53" s="79" t="s">
        <v>54</v>
      </c>
      <c r="B53" s="80"/>
      <c r="C53" s="80"/>
      <c r="D53" s="80"/>
      <c r="E53" s="81">
        <f>(E36+E37+E20+E21+E22-E51)/E18</f>
        <v>0.06376318266260099</v>
      </c>
      <c r="F53" s="81">
        <f>(F36+F37+F20+F21+F22-F51)/F18</f>
        <v>0.10752920788382478</v>
      </c>
      <c r="G53" s="81">
        <f>(G36+G37+G20+G21+G22-G51)/G18</f>
        <v>0.11797156814851001</v>
      </c>
      <c r="H53" s="81">
        <f>(H36+H37+H20+H21+H22-H51)/H18</f>
        <v>0.09721160194174758</v>
      </c>
      <c r="I53" s="81">
        <f>(I36+I37+I20+I21+I22-I51)/I18</f>
        <v>0.0818754854368932</v>
      </c>
      <c r="J53" s="81">
        <f>(J36+J37+J20+J21+J22-J51)/J18</f>
        <v>0.072185559566787</v>
      </c>
      <c r="K53" s="81" t="e">
        <f>(K36+K37+K20+K21+K22-K51)/K18</f>
        <v>#VALUE!</v>
      </c>
      <c r="L53" s="81" t="e">
        <f>(L36+L37+L20+L21+L22-L51)/L18</f>
        <v>#VALUE!</v>
      </c>
      <c r="M53" s="81" t="e">
        <f>(M36+M37+M20+M21+M22-M51)/M18</f>
        <v>#VALUE!</v>
      </c>
      <c r="N53" s="81" t="e">
        <f>(N36+N37+N20+N21+N22-N51)/N18</f>
        <v>#VALUE!</v>
      </c>
      <c r="O53" s="81" t="e">
        <f>(O36+O37+O20+O21+O22-O51)/O18</f>
        <v>#VALUE!</v>
      </c>
      <c r="P53" s="81" t="e">
        <f>(P36+P37+P20+P21+P22-P51)/P18</f>
        <v>#VALUE!</v>
      </c>
      <c r="Q53" s="81" t="e">
        <f>(Q36+Q37+Q20+Q21+Q22-Q51)/Q18</f>
        <v>#VALUE!</v>
      </c>
      <c r="R53" s="81" t="e">
        <f>(R36+R37+R20+R21+R22-R51)/R18</f>
        <v>#VALUE!</v>
      </c>
      <c r="S53" s="81" t="e">
        <f>(S36+S37+S20+S21+S22-S51)/S18</f>
        <v>#VALUE!</v>
      </c>
      <c r="T53" s="81" t="e">
        <f>(T36+T37+T20+T21+T22-T51)/T18</f>
        <v>#VALUE!</v>
      </c>
    </row>
    <row r="54" spans="1:20" s="70" customFormat="1" ht="42" customHeight="1">
      <c r="A54" s="82" t="s">
        <v>55</v>
      </c>
      <c r="B54" s="83"/>
      <c r="C54" s="83"/>
      <c r="D54" s="83"/>
      <c r="E54" s="84" t="str">
        <f>IF(E53&lt;=E55,"TAK","NIE")</f>
        <v>TAK</v>
      </c>
      <c r="F54" s="84" t="str">
        <f>IF(F53&lt;=F55,"TAK","NIE")</f>
        <v>NIE</v>
      </c>
      <c r="G54" s="84" t="str">
        <f>IF(G53&lt;=G55,"TAK","NIE")</f>
        <v>TAK</v>
      </c>
      <c r="H54" s="84" t="str">
        <f>IF(H53&lt;=H55,"TAK","NIE")</f>
        <v>TAK</v>
      </c>
      <c r="I54" s="84" t="str">
        <f>IF(I53&lt;=I55,"TAK","NIE")</f>
        <v>TAK</v>
      </c>
      <c r="J54" s="84" t="str">
        <f>IF(J53&lt;=J55,"TAK","NIE")</f>
        <v>TAK</v>
      </c>
      <c r="K54" s="84" t="b">
        <f>IF(K53&lt;=K55,"TAK","NIE")</f>
        <v>0</v>
      </c>
      <c r="L54" s="84" t="b">
        <f>IF(L53&lt;=L55,"TAK","NIE")</f>
        <v>0</v>
      </c>
      <c r="M54" s="84" t="b">
        <f>IF(M53&lt;=M55,"TAK","NIE")</f>
        <v>0</v>
      </c>
      <c r="N54" s="84" t="b">
        <f>IF(N53&lt;=N55,"TAK","NIE")</f>
        <v>0</v>
      </c>
      <c r="O54" s="84" t="b">
        <f>IF(O53&lt;=O55,"TAK","NIE")</f>
        <v>0</v>
      </c>
      <c r="P54" s="84" t="b">
        <f>IF(P53&lt;=P55,"TAK","NIE")</f>
        <v>0</v>
      </c>
      <c r="Q54" s="84" t="b">
        <f>IF(Q53&lt;=Q55,"TAK","NIE")</f>
        <v>0</v>
      </c>
      <c r="R54" s="84" t="b">
        <f>IF(R53&lt;=R55,"TAK","NIE")</f>
        <v>0</v>
      </c>
      <c r="S54" s="84" t="b">
        <f>IF(S53&lt;=S55,"TAK","NIE")</f>
        <v>0</v>
      </c>
      <c r="T54" s="84" t="b">
        <f>IF(T53&lt;=T55,"TAK","NIE")</f>
        <v>0</v>
      </c>
    </row>
    <row r="55" spans="1:20" s="70" customFormat="1" ht="43.5" customHeight="1">
      <c r="A55" s="79" t="s">
        <v>56</v>
      </c>
      <c r="B55" s="80"/>
      <c r="C55" s="80"/>
      <c r="D55" s="80"/>
      <c r="E55" s="81">
        <f>1/3*((D8+D15-D19)/D18+(C8+C15-C19)/C18+(B8+B15-B19)/B18)</f>
        <v>0.1126338811606475</v>
      </c>
      <c r="F55" s="81">
        <f>1/3*((E8+E15-E19)/E18+(D8+D15-D19)/D18+(C8+C15-C19)/C18)</f>
        <v>0.09463144533054497</v>
      </c>
      <c r="G55" s="81">
        <f>1/3*((F8+F15-F19)/F18+(E8+E15-E19)/E18+(D8+D15-D19)/D18)</f>
        <v>0.13274538206038156</v>
      </c>
      <c r="H55" s="81">
        <f>1/3*((G8+G15-G19)/G18+(F8+F15-F19)/F18+(E8+E15-E19)/E18)</f>
        <v>0.1608613983571573</v>
      </c>
      <c r="I55" s="81">
        <f>1/3*((H8+H15-H19)/H18+(G8+G15-G19)/G18+(F8+F15-F19)/F18)</f>
        <v>0.20547953574080183</v>
      </c>
      <c r="J55" s="81">
        <f>1/3*((I8+I15-I19)/I18+(H8+H15-H19)/H18+(G8+G15-G19)/G18)</f>
        <v>0.18052674604717933</v>
      </c>
      <c r="K55" s="81">
        <f>1/3*((J8+J15-J19)/J18+(I8+I15-I19)/I18+(H8+H15-H19)/H18)</f>
        <v>0.1990912600718906</v>
      </c>
      <c r="L55" s="81" t="e">
        <f>1/3*((K8+K15-K19)/K18+(J8+J15-J19)/J18+(I8+I15-I19)/I18)</f>
        <v>#VALUE!</v>
      </c>
      <c r="M55" s="81" t="e">
        <f>1/3*((L8+L15-L19)/L18+(K8+K15-K19)/K18+(J8+J15-J19)/J18)</f>
        <v>#VALUE!</v>
      </c>
      <c r="N55" s="81" t="e">
        <f>1/3*((M8+M15-M19)/M18+(L8+L15-L19)/L18+(K8+K15-K19)/K18)</f>
        <v>#VALUE!</v>
      </c>
      <c r="O55" s="81" t="e">
        <f>1/3*((N8+N15-N19)/N18+(M8+M15-M19)/M18+(L8+L15-L19)/L18)</f>
        <v>#VALUE!</v>
      </c>
      <c r="P55" s="81" t="e">
        <f>1/3*((O8+O15-O19)/O18+(N8+N15-N19)/N18+(M8+M15-M19)/M18)</f>
        <v>#VALUE!</v>
      </c>
      <c r="Q55" s="81" t="e">
        <f>1/3*((P8+P15-P19)/P18+(O8+O15-O19)/O18+(N8+N15-N19)/N18)</f>
        <v>#VALUE!</v>
      </c>
      <c r="R55" s="81" t="e">
        <f>1/3*((Q8+Q15-Q19)/Q18+(P8+P15-P19)/P18+(O8+O15-O19)/O18)</f>
        <v>#VALUE!</v>
      </c>
      <c r="S55" s="81" t="e">
        <f>1/3*((R8+R15-R19)/R18+(Q8+Q15-Q19)/Q18+(P8+P15-P19)/P18)</f>
        <v>#VALUE!</v>
      </c>
      <c r="T55" s="81" t="e">
        <f>1/3*((S8+S15-S19)/S18+(R8+R15-R19)/R18+(Q8+Q15-Q19)/Q18)</f>
        <v>#VALUE!</v>
      </c>
    </row>
    <row r="56" spans="1:20" ht="15.75" customHeight="1">
      <c r="A56" s="8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2.75">
      <c r="A57" s="86" t="s">
        <v>57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</row>
    <row r="58" spans="1:20" ht="12.75">
      <c r="A58" s="88" t="s">
        <v>58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</row>
    <row r="59" spans="1:20" ht="12.75">
      <c r="A59" s="88" t="s">
        <v>59</v>
      </c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</row>
    <row r="60" spans="1:20" ht="12.75">
      <c r="A60" s="86" t="s">
        <v>60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</row>
    <row r="61" spans="1:20" ht="12.75">
      <c r="A61" s="86" t="s">
        <v>61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</row>
    <row r="62" spans="1:20" ht="12.75">
      <c r="A62" s="86" t="s">
        <v>62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</row>
    <row r="63" spans="1:20" ht="9" customHeight="1">
      <c r="A63" s="86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2.75">
      <c r="A64" s="8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9.5" customHeight="1">
      <c r="A65" s="90" t="s">
        <v>63</v>
      </c>
      <c r="B65" s="4"/>
      <c r="C65" s="4"/>
      <c r="D65" s="4"/>
      <c r="E65" s="87" t="s">
        <v>64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</row>
    <row r="66" spans="1:20" ht="12.75">
      <c r="A66" s="86" t="s">
        <v>65</v>
      </c>
      <c r="B66" s="91"/>
      <c r="C66" s="91"/>
      <c r="D66" s="9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4" ht="12.75">
      <c r="A67" s="86" t="s">
        <v>66</v>
      </c>
      <c r="B67" s="92"/>
      <c r="C67" s="92"/>
      <c r="D67" s="92"/>
    </row>
  </sheetData>
  <mergeCells count="2">
    <mergeCell ref="E6:E7"/>
    <mergeCell ref="F6:T6"/>
  </mergeCells>
  <printOptions/>
  <pageMargins left="0" right="0" top="0.5902777777777778" bottom="0.39375" header="0.5118055555555556" footer="0.5118055555555556"/>
  <pageSetup horizontalDpi="300" verticalDpi="3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8"/>
  <sheetViews>
    <sheetView workbookViewId="0" topLeftCell="A4">
      <selection activeCell="N12" sqref="N12"/>
    </sheetView>
  </sheetViews>
  <sheetFormatPr defaultColWidth="9.00390625" defaultRowHeight="12.75"/>
  <cols>
    <col min="1" max="1" width="4.00390625" style="0" customWidth="1"/>
    <col min="2" max="2" width="23.375" style="0" customWidth="1"/>
    <col min="3" max="34" width="9.75390625" style="0" customWidth="1"/>
  </cols>
  <sheetData>
    <row r="1" spans="11:34" ht="41.25" customHeight="1">
      <c r="K1" s="93"/>
      <c r="Z1" s="94" t="s">
        <v>67</v>
      </c>
      <c r="AA1" s="94"/>
      <c r="AB1" s="94"/>
      <c r="AC1" s="94"/>
      <c r="AD1" s="94"/>
      <c r="AE1" s="94"/>
      <c r="AF1" s="94"/>
      <c r="AG1" s="94"/>
      <c r="AH1" s="94"/>
    </row>
    <row r="2" spans="4:6" ht="21" customHeight="1">
      <c r="D2" s="7"/>
      <c r="E2" s="95" t="s">
        <v>68</v>
      </c>
      <c r="F2" s="7"/>
    </row>
    <row r="3" ht="17.25" customHeight="1"/>
    <row r="4" spans="1:34" ht="19.5" customHeight="1">
      <c r="A4" s="96" t="s">
        <v>69</v>
      </c>
      <c r="B4" s="97" t="s">
        <v>70</v>
      </c>
      <c r="C4" s="98" t="s">
        <v>71</v>
      </c>
      <c r="D4" s="98"/>
      <c r="E4" s="98" t="s">
        <v>72</v>
      </c>
      <c r="F4" s="98"/>
      <c r="G4" s="98" t="s">
        <v>73</v>
      </c>
      <c r="H4" s="98"/>
      <c r="I4" s="98" t="s">
        <v>74</v>
      </c>
      <c r="J4" s="98"/>
      <c r="K4" s="98" t="s">
        <v>75</v>
      </c>
      <c r="L4" s="98"/>
      <c r="M4" s="98" t="s">
        <v>76</v>
      </c>
      <c r="N4" s="98"/>
      <c r="O4" s="98" t="s">
        <v>77</v>
      </c>
      <c r="P4" s="98"/>
      <c r="Q4" s="98" t="s">
        <v>78</v>
      </c>
      <c r="R4" s="98"/>
      <c r="S4" s="98" t="s">
        <v>79</v>
      </c>
      <c r="T4" s="98"/>
      <c r="U4" s="98" t="s">
        <v>80</v>
      </c>
      <c r="V4" s="98"/>
      <c r="W4" s="98" t="s">
        <v>81</v>
      </c>
      <c r="X4" s="98"/>
      <c r="Y4" s="98" t="s">
        <v>82</v>
      </c>
      <c r="Z4" s="98"/>
      <c r="AA4" s="98" t="s">
        <v>83</v>
      </c>
      <c r="AB4" s="98"/>
      <c r="AC4" s="98" t="s">
        <v>84</v>
      </c>
      <c r="AD4" s="98"/>
      <c r="AE4" s="98" t="s">
        <v>85</v>
      </c>
      <c r="AF4" s="98"/>
      <c r="AG4" s="98" t="s">
        <v>86</v>
      </c>
      <c r="AH4" s="98"/>
    </row>
    <row r="5" spans="1:34" ht="21" customHeight="1">
      <c r="A5" s="96"/>
      <c r="B5" s="97"/>
      <c r="C5" s="98" t="s">
        <v>87</v>
      </c>
      <c r="D5" s="98" t="s">
        <v>88</v>
      </c>
      <c r="E5" s="98" t="s">
        <v>87</v>
      </c>
      <c r="F5" s="98" t="s">
        <v>88</v>
      </c>
      <c r="G5" s="98" t="s">
        <v>87</v>
      </c>
      <c r="H5" s="98" t="s">
        <v>88</v>
      </c>
      <c r="I5" s="98" t="s">
        <v>87</v>
      </c>
      <c r="J5" s="98" t="s">
        <v>88</v>
      </c>
      <c r="K5" s="98" t="s">
        <v>87</v>
      </c>
      <c r="L5" s="98" t="s">
        <v>88</v>
      </c>
      <c r="M5" s="98" t="s">
        <v>87</v>
      </c>
      <c r="N5" s="98" t="s">
        <v>88</v>
      </c>
      <c r="O5" s="98" t="s">
        <v>87</v>
      </c>
      <c r="P5" s="98" t="s">
        <v>88</v>
      </c>
      <c r="Q5" s="98" t="s">
        <v>87</v>
      </c>
      <c r="R5" s="98" t="s">
        <v>88</v>
      </c>
      <c r="S5" s="98" t="s">
        <v>87</v>
      </c>
      <c r="T5" s="98" t="s">
        <v>88</v>
      </c>
      <c r="U5" s="98" t="s">
        <v>87</v>
      </c>
      <c r="V5" s="98" t="s">
        <v>88</v>
      </c>
      <c r="W5" s="98" t="s">
        <v>87</v>
      </c>
      <c r="X5" s="98" t="s">
        <v>88</v>
      </c>
      <c r="Y5" s="98" t="s">
        <v>87</v>
      </c>
      <c r="Z5" s="98" t="s">
        <v>88</v>
      </c>
      <c r="AA5" s="98" t="s">
        <v>87</v>
      </c>
      <c r="AB5" s="98" t="s">
        <v>88</v>
      </c>
      <c r="AC5" s="98" t="s">
        <v>87</v>
      </c>
      <c r="AD5" s="98" t="s">
        <v>88</v>
      </c>
      <c r="AE5" s="98" t="s">
        <v>87</v>
      </c>
      <c r="AF5" s="98" t="s">
        <v>88</v>
      </c>
      <c r="AG5" s="98" t="s">
        <v>87</v>
      </c>
      <c r="AH5" s="98" t="s">
        <v>88</v>
      </c>
    </row>
    <row r="6" spans="1:34" ht="27" customHeight="1">
      <c r="A6" s="99" t="s">
        <v>89</v>
      </c>
      <c r="B6" s="100" t="s">
        <v>90</v>
      </c>
      <c r="C6" s="101">
        <v>2487032</v>
      </c>
      <c r="D6" s="101">
        <v>290000</v>
      </c>
      <c r="E6" s="101">
        <v>2118902</v>
      </c>
      <c r="F6" s="101">
        <v>280000</v>
      </c>
      <c r="G6" s="101">
        <v>2089756</v>
      </c>
      <c r="H6" s="101">
        <v>260000</v>
      </c>
      <c r="I6" s="101">
        <v>1365118</v>
      </c>
      <c r="J6" s="101">
        <v>195000</v>
      </c>
      <c r="K6" s="101">
        <v>843270</v>
      </c>
      <c r="L6" s="101">
        <v>130000</v>
      </c>
      <c r="M6" s="101">
        <v>509310</v>
      </c>
      <c r="N6" s="101">
        <v>110000</v>
      </c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</row>
    <row r="7" spans="1:34" ht="18" customHeight="1">
      <c r="A7" s="102">
        <v>1</v>
      </c>
      <c r="B7" s="103" t="s">
        <v>91</v>
      </c>
      <c r="C7" s="101">
        <v>1888290</v>
      </c>
      <c r="D7" s="101">
        <v>210000</v>
      </c>
      <c r="E7" s="101">
        <v>1520031.96</v>
      </c>
      <c r="F7" s="101">
        <v>200000</v>
      </c>
      <c r="G7" s="101">
        <v>1521254.12</v>
      </c>
      <c r="H7" s="101">
        <v>190000</v>
      </c>
      <c r="I7" s="101">
        <v>796616</v>
      </c>
      <c r="J7" s="101">
        <v>120000</v>
      </c>
      <c r="K7" s="101">
        <v>458968</v>
      </c>
      <c r="L7" s="101">
        <v>80000</v>
      </c>
      <c r="M7" s="101">
        <v>125000</v>
      </c>
      <c r="N7" s="101">
        <v>60000</v>
      </c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</row>
    <row r="8" spans="1:34" ht="19.5" customHeight="1">
      <c r="A8" s="102">
        <v>2</v>
      </c>
      <c r="B8" s="103" t="s">
        <v>92</v>
      </c>
      <c r="C8" s="101">
        <v>598742</v>
      </c>
      <c r="D8" s="101">
        <v>80000</v>
      </c>
      <c r="E8" s="101">
        <v>598870</v>
      </c>
      <c r="F8" s="101">
        <v>80000</v>
      </c>
      <c r="G8" s="101">
        <v>568502</v>
      </c>
      <c r="H8" s="101">
        <v>70000</v>
      </c>
      <c r="I8" s="101">
        <v>568502</v>
      </c>
      <c r="J8" s="101">
        <v>75000</v>
      </c>
      <c r="K8" s="101">
        <v>384302</v>
      </c>
      <c r="L8" s="101">
        <v>50000</v>
      </c>
      <c r="M8" s="101">
        <v>384310</v>
      </c>
      <c r="N8" s="101">
        <v>50000</v>
      </c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34" ht="28.5" customHeight="1">
      <c r="A9" s="104">
        <v>3</v>
      </c>
      <c r="B9" s="105" t="s">
        <v>93</v>
      </c>
      <c r="C9" s="106">
        <v>0</v>
      </c>
      <c r="D9" s="106">
        <v>0</v>
      </c>
      <c r="E9" s="106">
        <v>0</v>
      </c>
      <c r="F9" s="106">
        <v>0</v>
      </c>
      <c r="G9" s="106">
        <v>0</v>
      </c>
      <c r="H9" s="106">
        <v>0</v>
      </c>
      <c r="I9" s="106">
        <v>0</v>
      </c>
      <c r="J9" s="106">
        <v>0</v>
      </c>
      <c r="K9" s="106">
        <v>0</v>
      </c>
      <c r="L9" s="106">
        <v>0</v>
      </c>
      <c r="M9" s="106">
        <v>0</v>
      </c>
      <c r="N9" s="106">
        <v>0</v>
      </c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</row>
    <row r="10" spans="1:34" ht="25.5" customHeight="1">
      <c r="A10" s="107"/>
      <c r="B10" s="108" t="s">
        <v>94</v>
      </c>
      <c r="C10" s="109">
        <f>C7+C8+C9</f>
        <v>2487032</v>
      </c>
      <c r="D10" s="109">
        <f>D7+D8+D9</f>
        <v>290000</v>
      </c>
      <c r="E10" s="109">
        <f>E7+E8+E9</f>
        <v>2118901.96</v>
      </c>
      <c r="F10" s="109">
        <f>F7+F8+F9</f>
        <v>280000</v>
      </c>
      <c r="G10" s="109">
        <f>G7+G8+G9</f>
        <v>2089756.12</v>
      </c>
      <c r="H10" s="109">
        <f>H7+H8+H9</f>
        <v>260000</v>
      </c>
      <c r="I10" s="109">
        <f>I7+I8+I9</f>
        <v>1365118</v>
      </c>
      <c r="J10" s="109">
        <f>J7+J8+J9</f>
        <v>195000</v>
      </c>
      <c r="K10" s="109">
        <f>K7+K8+K9</f>
        <v>843270</v>
      </c>
      <c r="L10" s="109">
        <f>L7+L8+L9</f>
        <v>130000</v>
      </c>
      <c r="M10" s="109">
        <f>M7+M8+M9</f>
        <v>509310</v>
      </c>
      <c r="N10" s="109">
        <f>N7+N8+N9</f>
        <v>110000</v>
      </c>
      <c r="O10" s="109">
        <f>O7+O8+O9</f>
        <v>0</v>
      </c>
      <c r="P10" s="109">
        <f>P7+P8+P9</f>
        <v>0</v>
      </c>
      <c r="Q10" s="109">
        <f>Q7+Q8+Q9</f>
        <v>0</v>
      </c>
      <c r="R10" s="109">
        <f>R7+R8+R9</f>
        <v>0</v>
      </c>
      <c r="S10" s="109">
        <f>S7+S8+S9</f>
        <v>0</v>
      </c>
      <c r="T10" s="109">
        <f>T7+T8+T9</f>
        <v>0</v>
      </c>
      <c r="U10" s="109">
        <f>U7+U8+U9</f>
        <v>0</v>
      </c>
      <c r="V10" s="109">
        <f>V7+V8+V9</f>
        <v>0</v>
      </c>
      <c r="W10" s="109">
        <f>W7+W8+W9</f>
        <v>0</v>
      </c>
      <c r="X10" s="109">
        <f>X7+X8+X9</f>
        <v>0</v>
      </c>
      <c r="Y10" s="109">
        <f>Y7+Y8+Y9</f>
        <v>0</v>
      </c>
      <c r="Z10" s="109">
        <f>Z7+Z8+Z9</f>
        <v>0</v>
      </c>
      <c r="AA10" s="109">
        <f>AA7+AA8+AA9</f>
        <v>0</v>
      </c>
      <c r="AB10" s="109">
        <f>AB7+AB8+AB9</f>
        <v>0</v>
      </c>
      <c r="AC10" s="109">
        <f>AC7+AC8+AC9</f>
        <v>0</v>
      </c>
      <c r="AD10" s="109">
        <f>AD7+AD8+AD9</f>
        <v>0</v>
      </c>
      <c r="AE10" s="109">
        <f>AE7+AE8+AE9</f>
        <v>0</v>
      </c>
      <c r="AF10" s="109">
        <f>AF7+AF8+AF9</f>
        <v>0</v>
      </c>
      <c r="AG10" s="109">
        <f>AG7+AG8+AG9</f>
        <v>0</v>
      </c>
      <c r="AH10" s="109">
        <f>AH7+AH8+AH9</f>
        <v>0</v>
      </c>
    </row>
    <row r="11" spans="1:34" ht="30" customHeight="1">
      <c r="A11" s="110" t="s">
        <v>95</v>
      </c>
      <c r="B11" s="111" t="s">
        <v>96</v>
      </c>
      <c r="C11" s="112">
        <v>0</v>
      </c>
      <c r="D11" s="112">
        <v>199000</v>
      </c>
      <c r="E11" s="112">
        <v>1890000</v>
      </c>
      <c r="F11" s="112">
        <v>500000</v>
      </c>
      <c r="G11" s="112">
        <v>1890000</v>
      </c>
      <c r="H11" s="112">
        <v>470000</v>
      </c>
      <c r="I11" s="112">
        <v>1890000</v>
      </c>
      <c r="J11" s="112">
        <v>437000</v>
      </c>
      <c r="K11" s="112">
        <v>1890000</v>
      </c>
      <c r="L11" s="112">
        <v>394000</v>
      </c>
      <c r="M11" s="112">
        <v>1890000</v>
      </c>
      <c r="N11" s="112">
        <v>376000</v>
      </c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</row>
    <row r="12" spans="1:34" ht="36.75" customHeight="1">
      <c r="A12" s="113" t="s">
        <v>97</v>
      </c>
      <c r="B12" s="114" t="s">
        <v>98</v>
      </c>
      <c r="C12" s="115">
        <v>0</v>
      </c>
      <c r="D12" s="115">
        <v>16000</v>
      </c>
      <c r="E12" s="115">
        <v>100000</v>
      </c>
      <c r="F12" s="115">
        <v>20000</v>
      </c>
      <c r="G12" s="115">
        <v>100000</v>
      </c>
      <c r="H12" s="115">
        <v>20000</v>
      </c>
      <c r="I12" s="115">
        <v>100000</v>
      </c>
      <c r="J12" s="115">
        <v>18000</v>
      </c>
      <c r="K12" s="115">
        <v>100000</v>
      </c>
      <c r="L12" s="115">
        <v>16000</v>
      </c>
      <c r="M12" s="115">
        <v>100000</v>
      </c>
      <c r="N12" s="115">
        <v>14000</v>
      </c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</row>
    <row r="13" spans="1:34" ht="23.25" customHeight="1">
      <c r="A13" s="102">
        <v>1</v>
      </c>
      <c r="B13" s="103" t="s">
        <v>91</v>
      </c>
      <c r="C13" s="116">
        <v>0</v>
      </c>
      <c r="D13" s="116">
        <v>16000</v>
      </c>
      <c r="E13" s="116">
        <v>100000</v>
      </c>
      <c r="F13" s="116">
        <v>20000</v>
      </c>
      <c r="G13" s="116">
        <v>100000</v>
      </c>
      <c r="H13" s="116">
        <v>20000</v>
      </c>
      <c r="I13" s="116">
        <v>100000</v>
      </c>
      <c r="J13" s="116">
        <v>18000</v>
      </c>
      <c r="K13" s="116">
        <v>100000</v>
      </c>
      <c r="L13" s="116">
        <v>16000</v>
      </c>
      <c r="M13" s="116">
        <v>100000</v>
      </c>
      <c r="N13" s="116">
        <v>14000</v>
      </c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</row>
    <row r="14" spans="1:34" ht="21" customHeight="1">
      <c r="A14" s="102">
        <v>2</v>
      </c>
      <c r="B14" s="103" t="s">
        <v>92</v>
      </c>
      <c r="C14" s="116">
        <v>0</v>
      </c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</row>
    <row r="15" spans="1:34" ht="27.75" customHeight="1">
      <c r="A15" s="104">
        <v>3</v>
      </c>
      <c r="B15" s="105" t="s">
        <v>93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</row>
    <row r="16" spans="1:34" ht="21" customHeight="1">
      <c r="A16" s="107"/>
      <c r="B16" s="108" t="s">
        <v>94</v>
      </c>
      <c r="C16" s="109">
        <f>C11+C12</f>
        <v>0</v>
      </c>
      <c r="D16" s="109">
        <f>D11+D12</f>
        <v>215000</v>
      </c>
      <c r="E16" s="109">
        <f>E11+E12</f>
        <v>1990000</v>
      </c>
      <c r="F16" s="109">
        <f>F11+F12</f>
        <v>520000</v>
      </c>
      <c r="G16" s="109">
        <f>G11+G12</f>
        <v>1990000</v>
      </c>
      <c r="H16" s="109">
        <f>H11+H12</f>
        <v>490000</v>
      </c>
      <c r="I16" s="109">
        <f>I11+I12</f>
        <v>1990000</v>
      </c>
      <c r="J16" s="109">
        <f>J11+J12</f>
        <v>455000</v>
      </c>
      <c r="K16" s="109">
        <f>K11+K12</f>
        <v>1990000</v>
      </c>
      <c r="L16" s="109">
        <f>L11+L12</f>
        <v>410000</v>
      </c>
      <c r="M16" s="109">
        <f>M11+M12</f>
        <v>1990000</v>
      </c>
      <c r="N16" s="109">
        <f>N11+N12</f>
        <v>390000</v>
      </c>
      <c r="O16" s="109">
        <f>O11+O12</f>
        <v>0</v>
      </c>
      <c r="P16" s="109">
        <f>P11+P12</f>
        <v>0</v>
      </c>
      <c r="Q16" s="109">
        <f>Q11+Q12</f>
        <v>0</v>
      </c>
      <c r="R16" s="109">
        <f>R11+R12</f>
        <v>0</v>
      </c>
      <c r="S16" s="109">
        <f>S11+S12</f>
        <v>0</v>
      </c>
      <c r="T16" s="109">
        <f>T11+T12</f>
        <v>0</v>
      </c>
      <c r="U16" s="109">
        <f>U11+U12</f>
        <v>0</v>
      </c>
      <c r="V16" s="109">
        <f>V11+V12</f>
        <v>0</v>
      </c>
      <c r="W16" s="109">
        <f>W11+W12</f>
        <v>0</v>
      </c>
      <c r="X16" s="109">
        <f>X11+X12</f>
        <v>0</v>
      </c>
      <c r="Y16" s="109">
        <f>Y11+Y12</f>
        <v>0</v>
      </c>
      <c r="Z16" s="109">
        <f>Z11+Z12</f>
        <v>0</v>
      </c>
      <c r="AA16" s="109">
        <f>AA11+AA12</f>
        <v>0</v>
      </c>
      <c r="AB16" s="109">
        <f>AB11+AB12</f>
        <v>0</v>
      </c>
      <c r="AC16" s="109">
        <f>AC11+AC12</f>
        <v>0</v>
      </c>
      <c r="AD16" s="109">
        <f>AD11+AD12</f>
        <v>0</v>
      </c>
      <c r="AE16" s="109">
        <f>AE11+AE12</f>
        <v>0</v>
      </c>
      <c r="AF16" s="109">
        <f>AF11+AF12</f>
        <v>0</v>
      </c>
      <c r="AG16" s="109">
        <f>AG11+AG12</f>
        <v>0</v>
      </c>
      <c r="AH16" s="109">
        <f>AH11+AH12</f>
        <v>0</v>
      </c>
    </row>
    <row r="17" spans="1:34" ht="21.75" customHeight="1">
      <c r="A17" s="107"/>
      <c r="B17" s="108" t="s">
        <v>99</v>
      </c>
      <c r="C17" s="109">
        <f>C10+C16</f>
        <v>2487032</v>
      </c>
      <c r="D17" s="109">
        <f>D10+D16</f>
        <v>505000</v>
      </c>
      <c r="E17" s="109">
        <f>E10+E16</f>
        <v>4108901.96</v>
      </c>
      <c r="F17" s="109">
        <f>F10+F16</f>
        <v>800000</v>
      </c>
      <c r="G17" s="109">
        <f>G10+G16</f>
        <v>4079756.12</v>
      </c>
      <c r="H17" s="109">
        <f>H10+H16</f>
        <v>750000</v>
      </c>
      <c r="I17" s="109">
        <f>I10+I16</f>
        <v>3355118</v>
      </c>
      <c r="J17" s="109">
        <f>J10+J16</f>
        <v>650000</v>
      </c>
      <c r="K17" s="109">
        <f>K10+K16</f>
        <v>2833270</v>
      </c>
      <c r="L17" s="109">
        <f>L10+L16</f>
        <v>540000</v>
      </c>
      <c r="M17" s="109">
        <f>M10+M16</f>
        <v>2499310</v>
      </c>
      <c r="N17" s="109">
        <f>N10+N16</f>
        <v>500000</v>
      </c>
      <c r="O17" s="109">
        <f>O10+O16</f>
        <v>0</v>
      </c>
      <c r="P17" s="109">
        <f>P10+P16</f>
        <v>0</v>
      </c>
      <c r="Q17" s="109">
        <f>Q10+Q16</f>
        <v>0</v>
      </c>
      <c r="R17" s="109">
        <f>R10+R16</f>
        <v>0</v>
      </c>
      <c r="S17" s="109">
        <f>S10+S16</f>
        <v>0</v>
      </c>
      <c r="T17" s="109">
        <f>T10+T16</f>
        <v>0</v>
      </c>
      <c r="U17" s="109">
        <f>U10+U16</f>
        <v>0</v>
      </c>
      <c r="V17" s="109">
        <f>V10+V16</f>
        <v>0</v>
      </c>
      <c r="W17" s="109">
        <f>W10+W16</f>
        <v>0</v>
      </c>
      <c r="X17" s="109">
        <f>X10+X16</f>
        <v>0</v>
      </c>
      <c r="Y17" s="109">
        <f>Y10+Y16</f>
        <v>0</v>
      </c>
      <c r="Z17" s="109">
        <f>Z10+Z16</f>
        <v>0</v>
      </c>
      <c r="AA17" s="109">
        <f>AA10+AA16</f>
        <v>0</v>
      </c>
      <c r="AB17" s="109">
        <f>AB10+AB16</f>
        <v>0</v>
      </c>
      <c r="AC17" s="109">
        <f>AC10+AC16</f>
        <v>0</v>
      </c>
      <c r="AD17" s="109">
        <f>AD10+AD16</f>
        <v>0</v>
      </c>
      <c r="AE17" s="109">
        <f>AE10+AE16</f>
        <v>0</v>
      </c>
      <c r="AF17" s="109">
        <f>AF10+AF16</f>
        <v>0</v>
      </c>
      <c r="AG17" s="109">
        <f>AG10+AG16</f>
        <v>0</v>
      </c>
      <c r="AH17" s="109">
        <f>AH10+AH16</f>
        <v>0</v>
      </c>
    </row>
    <row r="18" ht="12.75">
      <c r="A18" s="2"/>
    </row>
    <row r="19" ht="12.75">
      <c r="A19" s="2"/>
    </row>
    <row r="20" spans="1:2" ht="12.75">
      <c r="A20" s="2"/>
      <c r="B20" t="s">
        <v>100</v>
      </c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</sheetData>
  <mergeCells count="19">
    <mergeCell ref="Z1:AH1"/>
    <mergeCell ref="A4:A5"/>
    <mergeCell ref="B4:B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</mergeCells>
  <printOptions horizontalCentered="1"/>
  <pageMargins left="0" right="0" top="0.9840277777777778" bottom="0.9840277777777778" header="0.5118055555555556" footer="0.5118055555555556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0"/>
  <sheetViews>
    <sheetView tabSelected="1" workbookViewId="0" topLeftCell="A3">
      <selection activeCell="A1" sqref="A1"/>
    </sheetView>
  </sheetViews>
  <sheetFormatPr defaultColWidth="9.00390625" defaultRowHeight="12.75"/>
  <cols>
    <col min="1" max="1" width="3.875" style="118" customWidth="1"/>
    <col min="2" max="2" width="22.75390625" style="118" customWidth="1"/>
    <col min="3" max="3" width="9.25390625" style="118" customWidth="1"/>
    <col min="4" max="4" width="8.25390625" style="118" customWidth="1"/>
    <col min="5" max="5" width="8.00390625" style="118" customWidth="1"/>
    <col min="6" max="6" width="8.125" style="118" customWidth="1"/>
    <col min="7" max="8" width="8.625" style="118" customWidth="1"/>
    <col min="9" max="9" width="8.375" style="118" customWidth="1"/>
    <col min="10" max="10" width="9.75390625" style="118" customWidth="1"/>
    <col min="11" max="11" width="9.125" style="118" customWidth="1"/>
    <col min="12" max="12" width="9.25390625" style="118" customWidth="1"/>
    <col min="13" max="13" width="9.125" style="118" customWidth="1"/>
    <col min="14" max="14" width="8.875" style="118" customWidth="1"/>
    <col min="15" max="16384" width="9.125" style="118" customWidth="1"/>
  </cols>
  <sheetData>
    <row r="2" spans="1:3" ht="15">
      <c r="A2" s="119" t="s">
        <v>101</v>
      </c>
      <c r="B2" s="119"/>
      <c r="C2" s="119"/>
    </row>
    <row r="3" spans="1:3" ht="15">
      <c r="A3" s="119" t="s">
        <v>102</v>
      </c>
      <c r="B3" s="119"/>
      <c r="C3" s="119"/>
    </row>
    <row r="4" spans="1:3" ht="15">
      <c r="A4" s="119" t="s">
        <v>103</v>
      </c>
      <c r="B4" s="120"/>
      <c r="C4" s="120"/>
    </row>
    <row r="6" spans="1:16" ht="10.5">
      <c r="A6" s="121" t="s">
        <v>104</v>
      </c>
      <c r="B6" s="121" t="s">
        <v>105</v>
      </c>
      <c r="C6" s="121" t="s">
        <v>106</v>
      </c>
      <c r="D6" s="122">
        <v>2009</v>
      </c>
      <c r="E6" s="122"/>
      <c r="F6" s="122"/>
      <c r="G6" s="122"/>
      <c r="H6" s="122"/>
      <c r="I6" s="122"/>
      <c r="J6" s="122"/>
      <c r="K6" s="122"/>
      <c r="L6" s="123">
        <v>2010</v>
      </c>
      <c r="M6" s="123"/>
      <c r="N6" s="123"/>
      <c r="O6" s="123"/>
      <c r="P6" s="124"/>
    </row>
    <row r="7" spans="1:16" ht="10.5">
      <c r="A7" s="121"/>
      <c r="B7" s="121"/>
      <c r="C7" s="121" t="s">
        <v>107</v>
      </c>
      <c r="D7" s="125" t="s">
        <v>108</v>
      </c>
      <c r="E7" s="125" t="s">
        <v>109</v>
      </c>
      <c r="F7" s="121" t="s">
        <v>110</v>
      </c>
      <c r="G7" s="121" t="s">
        <v>111</v>
      </c>
      <c r="H7" s="121" t="s">
        <v>112</v>
      </c>
      <c r="I7" s="121" t="s">
        <v>113</v>
      </c>
      <c r="J7" s="125" t="s">
        <v>114</v>
      </c>
      <c r="K7" s="121" t="s">
        <v>89</v>
      </c>
      <c r="L7" s="121" t="s">
        <v>95</v>
      </c>
      <c r="M7" s="121" t="s">
        <v>97</v>
      </c>
      <c r="N7" s="121" t="s">
        <v>108</v>
      </c>
      <c r="O7" s="121" t="s">
        <v>109</v>
      </c>
      <c r="P7" s="124"/>
    </row>
    <row r="8" spans="1:16" ht="10.5">
      <c r="A8" s="126"/>
      <c r="B8" s="127" t="s">
        <v>115</v>
      </c>
      <c r="C8" s="126"/>
      <c r="D8" s="128"/>
      <c r="E8" s="128"/>
      <c r="F8" s="128"/>
      <c r="G8" s="128"/>
      <c r="H8" s="128"/>
      <c r="I8" s="128"/>
      <c r="J8" s="129"/>
      <c r="K8" s="128"/>
      <c r="L8" s="128"/>
      <c r="M8" s="128"/>
      <c r="N8" s="128"/>
      <c r="O8" s="128"/>
      <c r="P8" s="124"/>
    </row>
    <row r="9" spans="1:17" ht="10.5">
      <c r="A9" s="126">
        <v>1</v>
      </c>
      <c r="B9" s="126" t="s">
        <v>116</v>
      </c>
      <c r="C9" s="128">
        <v>115347.1</v>
      </c>
      <c r="D9" s="128">
        <v>74975.62</v>
      </c>
      <c r="E9" s="128">
        <v>38064.55</v>
      </c>
      <c r="F9" s="128"/>
      <c r="G9" s="128">
        <v>2306.94</v>
      </c>
      <c r="H9" s="128"/>
      <c r="I9" s="128"/>
      <c r="J9" s="129"/>
      <c r="K9" s="128"/>
      <c r="L9" s="128"/>
      <c r="M9" s="128"/>
      <c r="N9" s="128"/>
      <c r="O9" s="128"/>
      <c r="P9" s="130"/>
      <c r="Q9" s="131"/>
    </row>
    <row r="10" spans="1:17" ht="10.5">
      <c r="A10" s="126">
        <v>2</v>
      </c>
      <c r="B10" s="126" t="s">
        <v>117</v>
      </c>
      <c r="C10" s="128">
        <v>50782.7</v>
      </c>
      <c r="D10" s="128"/>
      <c r="E10" s="128">
        <v>45704.43</v>
      </c>
      <c r="F10" s="128"/>
      <c r="G10" s="128">
        <v>5078.27</v>
      </c>
      <c r="H10" s="128"/>
      <c r="I10" s="128"/>
      <c r="J10" s="129"/>
      <c r="K10" s="128"/>
      <c r="L10" s="128"/>
      <c r="M10" s="128"/>
      <c r="N10" s="128"/>
      <c r="O10" s="128"/>
      <c r="P10" s="130"/>
      <c r="Q10" s="131"/>
    </row>
    <row r="11" spans="1:17" ht="10.5">
      <c r="A11" s="126">
        <v>3</v>
      </c>
      <c r="B11" s="126" t="s">
        <v>118</v>
      </c>
      <c r="C11" s="128">
        <v>47936.37</v>
      </c>
      <c r="D11" s="128"/>
      <c r="E11" s="128">
        <v>45539.55</v>
      </c>
      <c r="F11" s="128"/>
      <c r="G11" s="128">
        <v>2396.82</v>
      </c>
      <c r="H11" s="128"/>
      <c r="I11" s="128"/>
      <c r="J11" s="129"/>
      <c r="K11" s="128"/>
      <c r="L11" s="128"/>
      <c r="M11" s="128"/>
      <c r="N11" s="128"/>
      <c r="O11" s="128"/>
      <c r="P11" s="130"/>
      <c r="Q11" s="131"/>
    </row>
    <row r="12" spans="1:17" s="135" customFormat="1" ht="10.5">
      <c r="A12" s="132">
        <v>4</v>
      </c>
      <c r="B12" s="132" t="s">
        <v>119</v>
      </c>
      <c r="C12" s="129">
        <v>57470.44</v>
      </c>
      <c r="D12" s="129"/>
      <c r="E12" s="129"/>
      <c r="F12" s="129">
        <v>51723.4</v>
      </c>
      <c r="G12" s="129">
        <v>5747.04</v>
      </c>
      <c r="H12" s="129"/>
      <c r="I12" s="129"/>
      <c r="J12" s="129"/>
      <c r="K12" s="129"/>
      <c r="L12" s="129"/>
      <c r="M12" s="129"/>
      <c r="N12" s="129"/>
      <c r="O12" s="129"/>
      <c r="P12" s="133"/>
      <c r="Q12" s="134"/>
    </row>
    <row r="13" spans="1:17" ht="10.5">
      <c r="A13" s="126">
        <v>5</v>
      </c>
      <c r="B13" s="126" t="s">
        <v>120</v>
      </c>
      <c r="C13" s="128">
        <v>50247.42</v>
      </c>
      <c r="D13" s="128"/>
      <c r="E13" s="128"/>
      <c r="F13" s="128">
        <v>47735.05</v>
      </c>
      <c r="G13" s="128">
        <v>2512.37</v>
      </c>
      <c r="H13" s="128"/>
      <c r="I13" s="128"/>
      <c r="J13" s="129"/>
      <c r="K13" s="128"/>
      <c r="L13" s="128"/>
      <c r="M13" s="128"/>
      <c r="N13" s="128"/>
      <c r="O13" s="128"/>
      <c r="P13" s="130"/>
      <c r="Q13" s="131"/>
    </row>
    <row r="14" spans="1:17" ht="10.5">
      <c r="A14" s="126">
        <v>6</v>
      </c>
      <c r="B14" s="126" t="s">
        <v>121</v>
      </c>
      <c r="C14" s="128">
        <v>161286.97</v>
      </c>
      <c r="D14" s="128"/>
      <c r="E14" s="128"/>
      <c r="F14" s="128"/>
      <c r="G14" s="128">
        <v>12902.98</v>
      </c>
      <c r="H14" s="128"/>
      <c r="I14" s="128">
        <v>116126.62</v>
      </c>
      <c r="J14" s="129"/>
      <c r="K14" s="128">
        <f>SUM(C14-G14-I14)</f>
        <v>32257.369999999995</v>
      </c>
      <c r="L14" s="128"/>
      <c r="M14" s="128"/>
      <c r="N14" s="128"/>
      <c r="O14" s="128"/>
      <c r="P14" s="130"/>
      <c r="Q14" s="131"/>
    </row>
    <row r="15" spans="1:17" ht="10.5">
      <c r="A15" s="126">
        <v>7</v>
      </c>
      <c r="B15" s="126" t="s">
        <v>122</v>
      </c>
      <c r="C15" s="128">
        <v>88384.2</v>
      </c>
      <c r="D15" s="128"/>
      <c r="E15" s="128"/>
      <c r="F15" s="128"/>
      <c r="G15" s="128"/>
      <c r="H15" s="128"/>
      <c r="I15" s="128">
        <v>22096.05</v>
      </c>
      <c r="J15" s="129">
        <v>48611.31</v>
      </c>
      <c r="K15" s="128"/>
      <c r="L15" s="128"/>
      <c r="M15" s="128"/>
      <c r="N15" s="128">
        <v>17676.84</v>
      </c>
      <c r="O15" s="128"/>
      <c r="P15" s="130"/>
      <c r="Q15" s="131"/>
    </row>
    <row r="16" spans="1:17" ht="10.5">
      <c r="A16" s="126">
        <v>8</v>
      </c>
      <c r="B16" s="126" t="s">
        <v>123</v>
      </c>
      <c r="C16" s="128">
        <v>230331.5</v>
      </c>
      <c r="D16" s="128"/>
      <c r="E16" s="128"/>
      <c r="F16" s="128"/>
      <c r="G16" s="128"/>
      <c r="H16" s="128"/>
      <c r="I16" s="128">
        <v>57582.88</v>
      </c>
      <c r="J16" s="129">
        <v>69099.46</v>
      </c>
      <c r="K16" s="128">
        <v>31064.35</v>
      </c>
      <c r="L16" s="128"/>
      <c r="M16" s="128"/>
      <c r="N16" s="128">
        <v>43649.16</v>
      </c>
      <c r="O16" s="128">
        <v>28935.64</v>
      </c>
      <c r="P16" s="130"/>
      <c r="Q16" s="131"/>
    </row>
    <row r="17" spans="1:17" ht="10.5">
      <c r="A17" s="126">
        <v>9</v>
      </c>
      <c r="B17" s="126" t="s">
        <v>124</v>
      </c>
      <c r="C17" s="128">
        <v>43647.09</v>
      </c>
      <c r="D17" s="128"/>
      <c r="E17" s="128"/>
      <c r="F17" s="128"/>
      <c r="G17" s="128"/>
      <c r="H17" s="128"/>
      <c r="I17" s="128"/>
      <c r="J17" s="129"/>
      <c r="K17" s="128"/>
      <c r="L17" s="128">
        <v>37100.03</v>
      </c>
      <c r="M17" s="128"/>
      <c r="N17" s="128">
        <v>6547.06</v>
      </c>
      <c r="O17" s="128"/>
      <c r="P17" s="130"/>
      <c r="Q17" s="131"/>
    </row>
    <row r="18" spans="1:17" ht="10.5">
      <c r="A18" s="126">
        <v>10</v>
      </c>
      <c r="B18" s="126" t="s">
        <v>125</v>
      </c>
      <c r="C18" s="128">
        <v>37284.68</v>
      </c>
      <c r="D18" s="128"/>
      <c r="E18" s="128"/>
      <c r="F18" s="128"/>
      <c r="G18" s="128"/>
      <c r="H18" s="128"/>
      <c r="I18" s="128"/>
      <c r="J18" s="129"/>
      <c r="K18" s="128">
        <v>10439.710000000001</v>
      </c>
      <c r="L18" s="128">
        <v>21252.27</v>
      </c>
      <c r="M18" s="128">
        <v>5592.7</v>
      </c>
      <c r="N18" s="128"/>
      <c r="O18" s="128"/>
      <c r="P18" s="130"/>
      <c r="Q18" s="131"/>
    </row>
    <row r="19" spans="1:17" ht="10.5">
      <c r="A19" s="126">
        <v>11</v>
      </c>
      <c r="B19" s="126" t="s">
        <v>126</v>
      </c>
      <c r="C19" s="128">
        <v>43198.6</v>
      </c>
      <c r="D19" s="128"/>
      <c r="E19" s="128"/>
      <c r="F19" s="128"/>
      <c r="G19" s="128"/>
      <c r="H19" s="128"/>
      <c r="I19" s="128"/>
      <c r="J19" s="129"/>
      <c r="K19" s="128">
        <v>12959.58</v>
      </c>
      <c r="L19" s="128">
        <v>15119.51</v>
      </c>
      <c r="M19" s="128"/>
      <c r="N19" s="128">
        <v>15119.51</v>
      </c>
      <c r="O19" s="128"/>
      <c r="P19" s="130"/>
      <c r="Q19" s="131"/>
    </row>
    <row r="20" spans="1:17" ht="10.5">
      <c r="A20" s="126">
        <v>12</v>
      </c>
      <c r="B20" s="126" t="s">
        <v>127</v>
      </c>
      <c r="C20" s="128">
        <v>38615.65</v>
      </c>
      <c r="D20" s="128"/>
      <c r="E20" s="128"/>
      <c r="F20" s="128"/>
      <c r="G20" s="128"/>
      <c r="H20" s="128"/>
      <c r="I20" s="128"/>
      <c r="J20" s="129"/>
      <c r="K20" s="128">
        <v>19307.83</v>
      </c>
      <c r="L20" s="128">
        <v>5792.34</v>
      </c>
      <c r="M20" s="128">
        <v>13515.48</v>
      </c>
      <c r="N20" s="128"/>
      <c r="O20" s="128"/>
      <c r="P20" s="130"/>
      <c r="Q20" s="131"/>
    </row>
    <row r="21" spans="1:17" s="135" customFormat="1" ht="10.5">
      <c r="A21" s="132">
        <v>13</v>
      </c>
      <c r="B21" s="132" t="s">
        <v>128</v>
      </c>
      <c r="C21" s="129">
        <v>113282.78</v>
      </c>
      <c r="D21" s="129"/>
      <c r="E21" s="129"/>
      <c r="F21" s="129"/>
      <c r="G21" s="129">
        <v>11328.28</v>
      </c>
      <c r="H21" s="129"/>
      <c r="I21" s="129">
        <v>15859.59</v>
      </c>
      <c r="J21" s="129">
        <v>18895.56</v>
      </c>
      <c r="K21" s="129"/>
      <c r="L21" s="129">
        <v>38878.66</v>
      </c>
      <c r="M21" s="129"/>
      <c r="N21" s="129">
        <v>28320.69</v>
      </c>
      <c r="O21" s="129"/>
      <c r="P21" s="133"/>
      <c r="Q21" s="134"/>
    </row>
    <row r="22" spans="1:17" ht="10.5">
      <c r="A22" s="126">
        <v>14</v>
      </c>
      <c r="B22" s="126" t="s">
        <v>129</v>
      </c>
      <c r="C22" s="128">
        <v>34536.24</v>
      </c>
      <c r="D22" s="128"/>
      <c r="E22" s="128"/>
      <c r="F22" s="128"/>
      <c r="G22" s="128">
        <v>27628.99</v>
      </c>
      <c r="H22" s="128"/>
      <c r="I22" s="128">
        <v>3453.63</v>
      </c>
      <c r="J22" s="129"/>
      <c r="K22" s="128">
        <v>3453.62</v>
      </c>
      <c r="L22" s="128"/>
      <c r="M22" s="128"/>
      <c r="N22" s="128"/>
      <c r="O22" s="128"/>
      <c r="P22" s="130"/>
      <c r="Q22" s="131"/>
    </row>
    <row r="23" spans="1:17" ht="10.5">
      <c r="A23" s="126">
        <v>15</v>
      </c>
      <c r="B23" s="126" t="s">
        <v>130</v>
      </c>
      <c r="C23" s="128">
        <v>25125.36</v>
      </c>
      <c r="D23" s="128"/>
      <c r="E23" s="128"/>
      <c r="F23" s="128"/>
      <c r="G23" s="128"/>
      <c r="H23" s="128"/>
      <c r="I23" s="128"/>
      <c r="J23" s="129"/>
      <c r="K23" s="128"/>
      <c r="L23" s="128"/>
      <c r="M23" s="128"/>
      <c r="N23" s="128"/>
      <c r="O23" s="128">
        <f>C23</f>
        <v>25125.36</v>
      </c>
      <c r="P23" s="130"/>
      <c r="Q23" s="131"/>
    </row>
    <row r="24" spans="1:17" ht="10.5">
      <c r="A24" s="126"/>
      <c r="B24" s="127" t="s">
        <v>131</v>
      </c>
      <c r="C24" s="128"/>
      <c r="D24" s="128"/>
      <c r="E24" s="128"/>
      <c r="F24" s="128"/>
      <c r="G24" s="128"/>
      <c r="H24" s="128"/>
      <c r="I24" s="128"/>
      <c r="J24" s="129"/>
      <c r="K24" s="128"/>
      <c r="L24" s="128"/>
      <c r="M24" s="128"/>
      <c r="N24" s="128"/>
      <c r="O24" s="128"/>
      <c r="P24" s="130"/>
      <c r="Q24" s="131"/>
    </row>
    <row r="25" spans="1:17" ht="10.5">
      <c r="A25" s="126">
        <v>16</v>
      </c>
      <c r="B25" s="126" t="s">
        <v>132</v>
      </c>
      <c r="C25" s="128">
        <v>40528.1</v>
      </c>
      <c r="D25" s="128">
        <v>40528.1</v>
      </c>
      <c r="E25" s="128"/>
      <c r="F25" s="128"/>
      <c r="G25" s="128"/>
      <c r="H25" s="128"/>
      <c r="I25" s="128"/>
      <c r="J25" s="129"/>
      <c r="K25" s="128"/>
      <c r="L25" s="128"/>
      <c r="M25" s="128"/>
      <c r="N25" s="128"/>
      <c r="O25" s="128"/>
      <c r="P25" s="130"/>
      <c r="Q25" s="131"/>
    </row>
    <row r="26" spans="1:17" ht="10.5">
      <c r="A26" s="126">
        <v>17</v>
      </c>
      <c r="B26" s="126" t="s">
        <v>133</v>
      </c>
      <c r="C26" s="128">
        <v>28549.89</v>
      </c>
      <c r="D26" s="128"/>
      <c r="E26" s="128">
        <v>4853.4800000000005</v>
      </c>
      <c r="F26" s="128"/>
      <c r="G26" s="128"/>
      <c r="H26" s="128"/>
      <c r="I26" s="128">
        <v>3711.49</v>
      </c>
      <c r="J26" s="129"/>
      <c r="K26" s="128">
        <v>5995.48</v>
      </c>
      <c r="L26" s="128"/>
      <c r="M26" s="128"/>
      <c r="N26" s="128">
        <v>13989.44</v>
      </c>
      <c r="O26" s="128"/>
      <c r="P26" s="130"/>
      <c r="Q26" s="131"/>
    </row>
    <row r="27" spans="1:17" ht="10.5">
      <c r="A27" s="126">
        <v>18</v>
      </c>
      <c r="B27" s="126" t="s">
        <v>134</v>
      </c>
      <c r="C27" s="128">
        <v>39341.21</v>
      </c>
      <c r="D27" s="128"/>
      <c r="E27" s="128"/>
      <c r="F27" s="128"/>
      <c r="G27" s="128"/>
      <c r="H27" s="128"/>
      <c r="I27" s="128"/>
      <c r="J27" s="129">
        <v>1967.06</v>
      </c>
      <c r="K27" s="128">
        <v>17703.55</v>
      </c>
      <c r="L27" s="128"/>
      <c r="M27" s="128">
        <v>7374.15</v>
      </c>
      <c r="N27" s="128">
        <v>12296.45</v>
      </c>
      <c r="O27" s="128"/>
      <c r="P27" s="130"/>
      <c r="Q27" s="131"/>
    </row>
    <row r="28" spans="1:17" ht="10.5">
      <c r="A28" s="126">
        <v>19</v>
      </c>
      <c r="B28" s="126" t="s">
        <v>135</v>
      </c>
      <c r="C28" s="128">
        <v>64302.74</v>
      </c>
      <c r="D28" s="128"/>
      <c r="E28" s="128"/>
      <c r="F28" s="128"/>
      <c r="G28" s="128"/>
      <c r="H28" s="128"/>
      <c r="I28" s="128"/>
      <c r="J28" s="129"/>
      <c r="K28" s="128">
        <v>30222.29</v>
      </c>
      <c r="L28" s="128">
        <v>24435.04</v>
      </c>
      <c r="M28" s="128">
        <v>9645.41</v>
      </c>
      <c r="N28" s="128"/>
      <c r="O28" s="128"/>
      <c r="P28" s="130"/>
      <c r="Q28" s="131"/>
    </row>
    <row r="29" spans="1:17" ht="10.5">
      <c r="A29" s="126"/>
      <c r="B29" s="127" t="s">
        <v>136</v>
      </c>
      <c r="C29" s="128"/>
      <c r="D29" s="128"/>
      <c r="E29" s="128"/>
      <c r="F29" s="128"/>
      <c r="G29" s="128"/>
      <c r="H29" s="128"/>
      <c r="I29" s="128"/>
      <c r="J29" s="129"/>
      <c r="K29" s="128"/>
      <c r="L29" s="128"/>
      <c r="M29" s="128"/>
      <c r="N29" s="128"/>
      <c r="O29" s="128"/>
      <c r="P29" s="130"/>
      <c r="Q29" s="131"/>
    </row>
    <row r="30" spans="1:17" ht="10.5">
      <c r="A30" s="126">
        <v>20</v>
      </c>
      <c r="B30" s="126" t="s">
        <v>137</v>
      </c>
      <c r="C30" s="128">
        <v>3366</v>
      </c>
      <c r="D30" s="128"/>
      <c r="E30" s="128"/>
      <c r="F30" s="128"/>
      <c r="G30" s="128"/>
      <c r="H30" s="128"/>
      <c r="I30" s="128"/>
      <c r="J30" s="129">
        <f>SUM(1514.7+46.67)</f>
        <v>1561.3700000000001</v>
      </c>
      <c r="K30" s="128"/>
      <c r="L30" s="128"/>
      <c r="M30" s="128">
        <v>1804.63</v>
      </c>
      <c r="N30" s="128"/>
      <c r="O30" s="128"/>
      <c r="P30" s="130"/>
      <c r="Q30" s="131"/>
    </row>
    <row r="31" spans="1:17" ht="10.5">
      <c r="A31" s="126">
        <v>21</v>
      </c>
      <c r="B31" s="126" t="s">
        <v>138</v>
      </c>
      <c r="C31" s="128">
        <v>164307.31</v>
      </c>
      <c r="D31" s="128"/>
      <c r="E31" s="128"/>
      <c r="F31" s="128"/>
      <c r="G31" s="128"/>
      <c r="H31" s="128"/>
      <c r="I31" s="128"/>
      <c r="J31" s="129">
        <f>SUM(12124.57+5237.87)-0.01</f>
        <v>17362.43</v>
      </c>
      <c r="K31" s="128">
        <v>50862.88</v>
      </c>
      <c r="L31" s="128"/>
      <c r="M31" s="128">
        <v>49292.19</v>
      </c>
      <c r="N31" s="128">
        <v>30359.07</v>
      </c>
      <c r="O31" s="128">
        <v>16430.74</v>
      </c>
      <c r="P31" s="130"/>
      <c r="Q31" s="131"/>
    </row>
    <row r="32" spans="1:17" ht="10.5">
      <c r="A32" s="126">
        <v>22</v>
      </c>
      <c r="B32" s="126" t="s">
        <v>139</v>
      </c>
      <c r="C32" s="128">
        <v>13080.89</v>
      </c>
      <c r="D32" s="128"/>
      <c r="E32" s="128"/>
      <c r="F32" s="128"/>
      <c r="G32" s="128"/>
      <c r="H32" s="128"/>
      <c r="I32" s="128">
        <v>3924.27</v>
      </c>
      <c r="J32" s="129">
        <v>2223.75</v>
      </c>
      <c r="K32" s="128"/>
      <c r="L32" s="128"/>
      <c r="M32" s="128"/>
      <c r="N32" s="128">
        <v>6932.87</v>
      </c>
      <c r="O32" s="128"/>
      <c r="P32" s="130"/>
      <c r="Q32" s="131"/>
    </row>
    <row r="33" spans="1:17" ht="10.5">
      <c r="A33" s="126">
        <v>23</v>
      </c>
      <c r="B33" s="126" t="s">
        <v>140</v>
      </c>
      <c r="C33" s="128">
        <v>7264.91</v>
      </c>
      <c r="D33" s="128"/>
      <c r="E33" s="128"/>
      <c r="F33" s="128"/>
      <c r="G33" s="128"/>
      <c r="H33" s="128"/>
      <c r="I33" s="128"/>
      <c r="J33" s="129"/>
      <c r="K33" s="128"/>
      <c r="L33" s="128"/>
      <c r="M33" s="128"/>
      <c r="N33" s="128">
        <f>SUM(C33)</f>
        <v>7264.91</v>
      </c>
      <c r="O33" s="128"/>
      <c r="P33" s="130"/>
      <c r="Q33" s="131"/>
    </row>
    <row r="34" spans="1:16" ht="10.5">
      <c r="A34" s="127"/>
      <c r="B34" s="136" t="s">
        <v>141</v>
      </c>
      <c r="C34" s="137">
        <f>SUM(C9:C33)</f>
        <v>1498218.15</v>
      </c>
      <c r="D34" s="138">
        <f aca="true" t="shared" si="0" ref="D34:O34">SUM(D9:D33)</f>
        <v>115503.72</v>
      </c>
      <c r="E34" s="138">
        <f t="shared" si="0"/>
        <v>134162.01</v>
      </c>
      <c r="F34" s="138">
        <f t="shared" si="0"/>
        <v>99458.45000000001</v>
      </c>
      <c r="G34" s="138">
        <f>SUM(G9:G33)</f>
        <v>69901.69</v>
      </c>
      <c r="H34" s="138">
        <f>SUM(H9:H33)</f>
        <v>0</v>
      </c>
      <c r="I34" s="138">
        <f t="shared" si="0"/>
        <v>222754.53000000003</v>
      </c>
      <c r="J34" s="138">
        <f t="shared" si="0"/>
        <v>159720.94</v>
      </c>
      <c r="K34" s="137">
        <f t="shared" si="0"/>
        <v>214266.66</v>
      </c>
      <c r="L34" s="137">
        <f t="shared" si="0"/>
        <v>142577.85</v>
      </c>
      <c r="M34" s="137">
        <f t="shared" si="0"/>
        <v>87224.56</v>
      </c>
      <c r="N34" s="137">
        <f t="shared" si="0"/>
        <v>182156</v>
      </c>
      <c r="O34" s="137">
        <f t="shared" si="0"/>
        <v>70491.74</v>
      </c>
      <c r="P34" s="124"/>
    </row>
    <row r="35" spans="1:16" ht="10.5">
      <c r="A35" s="126"/>
      <c r="B35" s="136" t="s">
        <v>142</v>
      </c>
      <c r="C35" s="126"/>
      <c r="D35" s="132">
        <f>SUM(D34*22%)</f>
        <v>25410.8184</v>
      </c>
      <c r="E35" s="132">
        <f aca="true" t="shared" si="1" ref="E35:O35">SUM(E34*22%)</f>
        <v>29515.642200000002</v>
      </c>
      <c r="F35" s="132">
        <f t="shared" si="1"/>
        <v>21880.859000000004</v>
      </c>
      <c r="G35" s="129">
        <f t="shared" si="1"/>
        <v>15378.3718</v>
      </c>
      <c r="H35" s="132">
        <f t="shared" si="1"/>
        <v>0</v>
      </c>
      <c r="I35" s="129">
        <f t="shared" si="1"/>
        <v>49005.996600000006</v>
      </c>
      <c r="J35" s="129">
        <f t="shared" si="1"/>
        <v>35138.6068</v>
      </c>
      <c r="K35" s="128">
        <f t="shared" si="1"/>
        <v>47138.6652</v>
      </c>
      <c r="L35" s="128">
        <f t="shared" si="1"/>
        <v>31367.127</v>
      </c>
      <c r="M35" s="128">
        <f t="shared" si="1"/>
        <v>19189.4032</v>
      </c>
      <c r="N35" s="128">
        <f t="shared" si="1"/>
        <v>40074.32</v>
      </c>
      <c r="O35" s="128">
        <f t="shared" si="1"/>
        <v>15508.1828</v>
      </c>
      <c r="P35" s="124"/>
    </row>
    <row r="36" spans="1:15" s="124" customFormat="1" ht="10.5">
      <c r="A36" s="139"/>
      <c r="B36" s="140" t="s">
        <v>143</v>
      </c>
      <c r="C36" s="141"/>
      <c r="D36" s="129">
        <f>SUM(D34:D35)</f>
        <v>140914.5384</v>
      </c>
      <c r="E36" s="129">
        <f aca="true" t="shared" si="2" ref="E36:O36">SUM(E34:E35)</f>
        <v>163677.6522</v>
      </c>
      <c r="F36" s="129">
        <f t="shared" si="2"/>
        <v>121339.30900000001</v>
      </c>
      <c r="G36" s="129">
        <f t="shared" si="2"/>
        <v>85280.0618</v>
      </c>
      <c r="H36" s="129">
        <f t="shared" si="2"/>
        <v>0</v>
      </c>
      <c r="I36" s="129">
        <f t="shared" si="2"/>
        <v>271760.52660000004</v>
      </c>
      <c r="J36" s="129">
        <f t="shared" si="2"/>
        <v>194859.5468</v>
      </c>
      <c r="K36" s="128">
        <f t="shared" si="2"/>
        <v>261405.32520000002</v>
      </c>
      <c r="L36" s="128">
        <f t="shared" si="2"/>
        <v>173944.977</v>
      </c>
      <c r="M36" s="128">
        <f t="shared" si="2"/>
        <v>106413.9632</v>
      </c>
      <c r="N36" s="128">
        <f t="shared" si="2"/>
        <v>222230.32</v>
      </c>
      <c r="O36" s="128">
        <f t="shared" si="2"/>
        <v>85999.9228</v>
      </c>
    </row>
    <row r="37" spans="1:15" ht="10.5">
      <c r="A37" s="139"/>
      <c r="B37" s="140" t="s">
        <v>144</v>
      </c>
      <c r="C37" s="141"/>
      <c r="D37" s="138">
        <f>SUM(D36)</f>
        <v>140914.5384</v>
      </c>
      <c r="E37" s="138">
        <f aca="true" t="shared" si="3" ref="E37:O37">SUM(D37+E36)</f>
        <v>304592.1906</v>
      </c>
      <c r="F37" s="138">
        <f t="shared" si="3"/>
        <v>425931.4996</v>
      </c>
      <c r="G37" s="138">
        <f t="shared" si="3"/>
        <v>511211.5614</v>
      </c>
      <c r="H37" s="138">
        <f t="shared" si="3"/>
        <v>511211.5614</v>
      </c>
      <c r="I37" s="138">
        <f t="shared" si="3"/>
        <v>782972.088</v>
      </c>
      <c r="J37" s="138">
        <f t="shared" si="3"/>
        <v>977831.6348</v>
      </c>
      <c r="K37" s="138">
        <f t="shared" si="3"/>
        <v>1239236.96</v>
      </c>
      <c r="L37" s="138">
        <f t="shared" si="3"/>
        <v>1413181.937</v>
      </c>
      <c r="M37" s="138">
        <f t="shared" si="3"/>
        <v>1519595.9002</v>
      </c>
      <c r="N37" s="138">
        <f t="shared" si="3"/>
        <v>1741826.2202</v>
      </c>
      <c r="O37" s="138">
        <f t="shared" si="3"/>
        <v>1827826.1430000002</v>
      </c>
    </row>
    <row r="38" spans="3:10" ht="10.5">
      <c r="C38" s="131"/>
      <c r="D38" s="135"/>
      <c r="E38" s="135"/>
      <c r="F38" s="135"/>
      <c r="G38" s="135"/>
      <c r="H38" s="135"/>
      <c r="I38" s="135"/>
      <c r="J38" s="135"/>
    </row>
    <row r="39" spans="3:15" ht="10.5">
      <c r="C39" s="131"/>
      <c r="D39" s="135" t="s">
        <v>145</v>
      </c>
      <c r="E39" s="135"/>
      <c r="F39" s="135"/>
      <c r="G39" s="135"/>
      <c r="H39" s="135"/>
      <c r="I39" s="135" t="s">
        <v>146</v>
      </c>
      <c r="J39" s="142"/>
      <c r="O39" s="131"/>
    </row>
    <row r="40" spans="3:10" ht="10.5">
      <c r="C40" s="131"/>
      <c r="D40" s="135"/>
      <c r="J40" s="131"/>
    </row>
  </sheetData>
  <mergeCells count="4">
    <mergeCell ref="A6:A7"/>
    <mergeCell ref="B6:B7"/>
    <mergeCell ref="D6:K6"/>
    <mergeCell ref="L6:O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Skarbnik</cp:lastModifiedBy>
  <cp:lastPrinted>2010-03-03T12:16:49Z</cp:lastPrinted>
  <dcterms:created xsi:type="dcterms:W3CDTF">2005-10-07T10:26:29Z</dcterms:created>
  <dcterms:modified xsi:type="dcterms:W3CDTF">2010-03-08T09:27:27Z</dcterms:modified>
  <cp:category/>
  <cp:version/>
  <cp:contentType/>
  <cp:contentStatus/>
  <cp:revision>1</cp:revision>
</cp:coreProperties>
</file>