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7050" tabRatio="384" activeTab="0"/>
  </bookViews>
  <sheets>
    <sheet name="Przepływy" sheetId="1" r:id="rId1"/>
  </sheets>
  <definedNames>
    <definedName name="_xlnm.Print_Titles" localSheetId="0">'Przepływy'!$6:$7</definedName>
  </definedNames>
  <calcPr fullCalcOnLoad="1"/>
</workbook>
</file>

<file path=xl/sharedStrings.xml><?xml version="1.0" encoding="utf-8"?>
<sst xmlns="http://schemas.openxmlformats.org/spreadsheetml/2006/main" count="99" uniqueCount="67">
  <si>
    <t>ZESTAWIENIE PRZEPŁYWÓW PIENIĘŻNYCH</t>
  </si>
  <si>
    <t xml:space="preserve">      (w złotych)</t>
  </si>
  <si>
    <t>Wyszczególnienie</t>
  </si>
  <si>
    <t xml:space="preserve"> - prywatyzacji majątku</t>
  </si>
  <si>
    <t xml:space="preserve"> - nadwyżki budżetu</t>
  </si>
  <si>
    <t xml:space="preserve"> - wolnych środków</t>
  </si>
  <si>
    <t>Podpis Skarbnika</t>
  </si>
  <si>
    <t xml:space="preserve">      Podpis Wójta, Burmistrza, Prezydenta, Przewodniczącego Zarządu</t>
  </si>
  <si>
    <t>Miejscowość i data sporządzenia</t>
  </si>
  <si>
    <t xml:space="preserve"> - odsetki i dyskonto od wyemitowanych papierów wartościowych</t>
  </si>
  <si>
    <t>4. Wydatki bieżące</t>
  </si>
  <si>
    <t>IV. Rozchody ogółem</t>
  </si>
  <si>
    <t xml:space="preserve"> - wykup wyemitowanych papierów wartościowych</t>
  </si>
  <si>
    <t xml:space="preserve"> - pozostałe rozchody (wymienić jakie)</t>
  </si>
  <si>
    <t>II. Ogółem wydatki (4+5)</t>
  </si>
  <si>
    <t>Wynik finansowy (I-II)</t>
  </si>
  <si>
    <t xml:space="preserve">III. Przychody ogółem </t>
  </si>
  <si>
    <t xml:space="preserve"> - kredytu(ów) *</t>
  </si>
  <si>
    <t xml:space="preserve"> - pożyczki(ek) *</t>
  </si>
  <si>
    <t xml:space="preserve"> - spłata pożyczki(ek) udzielonej(ych) *</t>
  </si>
  <si>
    <t xml:space="preserve">Plan po zmianach            roku bieżącego                        na dzień sporządzenia zestawienia </t>
  </si>
  <si>
    <t xml:space="preserve"> - wnioskowany kredyt, pożyczka</t>
  </si>
  <si>
    <t>*  -  niepotrzebne skreślić</t>
  </si>
  <si>
    <t>Załącznik nr 1 do wniosku o wydanie opinii</t>
  </si>
  <si>
    <t>x</t>
  </si>
  <si>
    <t>w tym:  - ze sprzedaży papierów wartościowych</t>
  </si>
  <si>
    <t xml:space="preserve">w tym:  - raty spłat kredytu(ów) * i pożyczki(ek) * </t>
  </si>
  <si>
    <t xml:space="preserve">5. Wydatki majątkowe </t>
  </si>
  <si>
    <t xml:space="preserve">Wynik operacyjny brutto =
dochody bieżące - wydatki bieżące </t>
  </si>
  <si>
    <t>Wskaźnik pokrycia wydatków bieżących =                                                                  Dochody bieżące / Wydatki bieżące</t>
  </si>
  <si>
    <t>1.Dochody bieżące z tego:</t>
  </si>
  <si>
    <t>1.2. Subwencja z budżetu państwa</t>
  </si>
  <si>
    <t>1.3. Dotacje celowe na zadania bieżące</t>
  </si>
  <si>
    <t>2.Dochody majątkowe z tego:</t>
  </si>
  <si>
    <t>1.4. środki unijne i inne zagr. na zadania bież.</t>
  </si>
  <si>
    <t>2.1. dochody z majątku</t>
  </si>
  <si>
    <t>2.2. dotacje na inwestycje</t>
  </si>
  <si>
    <t>2.3 Środki unijne i inne zagraniczne na inwest.</t>
  </si>
  <si>
    <t>I. Ogółem dochody (1+2)</t>
  </si>
  <si>
    <t xml:space="preserve">1.1. Dochody własne razem z udziałami w podatkach stanowiących dochód budżetu państwa </t>
  </si>
  <si>
    <t>tel kontaktowy:</t>
  </si>
  <si>
    <t>w tym: dochody ze sprzedaży majątku                  (§§ 077, 078, 087)</t>
  </si>
  <si>
    <r>
      <t xml:space="preserve">w tym </t>
    </r>
    <r>
      <rPr>
        <vertAlign val="superscript"/>
        <sz val="8"/>
        <rFont val="Arial CE"/>
        <family val="0"/>
      </rPr>
      <t>*1</t>
    </r>
    <r>
      <rPr>
        <sz val="8"/>
        <rFont val="Arial CE"/>
        <family val="2"/>
      </rPr>
      <t>: - potencjalne spłaty poręczenia(eń) *</t>
    </r>
    <r>
      <rPr>
        <vertAlign val="superscript"/>
        <sz val="8"/>
        <rFont val="Arial CE"/>
        <family val="2"/>
      </rPr>
      <t xml:space="preserve">   </t>
    </r>
    <r>
      <rPr>
        <sz val="8"/>
        <rFont val="Arial CE"/>
        <family val="2"/>
      </rPr>
      <t>wraz z odsetkami</t>
    </r>
  </si>
  <si>
    <r>
      <t xml:space="preserve"> - odsetki od kredytu(ów) * i pożyczki(ek) *</t>
    </r>
    <r>
      <rPr>
        <vertAlign val="superscript"/>
        <sz val="8"/>
        <rFont val="Arial CE"/>
        <family val="0"/>
      </rPr>
      <t>2</t>
    </r>
  </si>
  <si>
    <r>
      <t>*</t>
    </r>
    <r>
      <rPr>
        <vertAlign val="superscript"/>
        <sz val="8"/>
        <rFont val="Arial CE"/>
        <family val="2"/>
      </rPr>
      <t>1</t>
    </r>
    <r>
      <rPr>
        <sz val="8"/>
        <rFont val="Arial CE"/>
        <family val="2"/>
      </rPr>
      <t xml:space="preserve"> - jeżeli jednostka samorządu terytorialnego nie udzielała poręczeń, w objaśnieniach, wpisać informację że: "j.s.t. nie udzielała poręczeń"</t>
    </r>
  </si>
  <si>
    <r>
      <t>*</t>
    </r>
    <r>
      <rPr>
        <vertAlign val="superscript"/>
        <sz val="8"/>
        <rFont val="Arial CE"/>
        <family val="2"/>
      </rPr>
      <t>2</t>
    </r>
    <r>
      <rPr>
        <sz val="8"/>
        <rFont val="Arial CE"/>
        <family val="2"/>
      </rPr>
      <t xml:space="preserve"> - wraz z odsetkami od realizowanych inwestycji</t>
    </r>
  </si>
  <si>
    <t>V. Zadłużenie ogółem na koniec roku</t>
  </si>
  <si>
    <t>VI. Umorzenia pożyczek</t>
  </si>
  <si>
    <r>
      <t xml:space="preserve">VII Zobowiązania wymagalne                                </t>
    </r>
    <r>
      <rPr>
        <b/>
        <i/>
        <sz val="9"/>
        <rFont val="Arial CE"/>
        <family val="2"/>
      </rPr>
      <t>(na dzień sporządzenia przepływów)</t>
    </r>
  </si>
  <si>
    <t>IX. Wskaźnik w % liczony wg art. 170 ustawy o finansach publicznych  z dnia 30 czerwca 2005 r. (bez wyłączeń)</t>
  </si>
  <si>
    <t>IX. Wskaźnik w % liczony wg art. 170 ustawy o finansach publicznych z dnia 30 czerwca 2005 r. (z wyłączeniami)</t>
  </si>
  <si>
    <t>XI. Wskaźnik w % liczony wg   art. 169 ustawy o finansach publicznych z dnia 30 czerwca 2005 r. (bez wyłączeń)</t>
  </si>
  <si>
    <t>XI. Wskaźnik w % liczony wg   art. 169 ustawy o finansach publicznych z dnia 30 czerwca 2005 r.  (z wyłączeniami)</t>
  </si>
  <si>
    <r>
      <t>XII. Wyłączenia na podstawie art. 169 ust. 3 ustawy o finansach publicznych z dnia 30 czerwca 2005 r. (raty i odsetki)*</t>
    </r>
    <r>
      <rPr>
        <b/>
        <vertAlign val="superscript"/>
        <sz val="9"/>
        <rFont val="Arial CE"/>
        <family val="0"/>
      </rPr>
      <t>5</t>
    </r>
    <r>
      <rPr>
        <b/>
        <sz val="9"/>
        <rFont val="Arial CE"/>
        <family val="0"/>
      </rPr>
      <t xml:space="preserve"> i art.243 ustawy  o finansach publ. z 27 sierpnia 2009 r.(od 2014 r.)</t>
    </r>
  </si>
  <si>
    <r>
      <t>*</t>
    </r>
    <r>
      <rPr>
        <vertAlign val="superscript"/>
        <sz val="8"/>
        <rFont val="Arial CE"/>
        <family val="0"/>
      </rPr>
      <t>3</t>
    </r>
    <r>
      <rPr>
        <sz val="8"/>
        <rFont val="Arial CE"/>
        <family val="2"/>
      </rPr>
      <t xml:space="preserve"> - aktualne na dzień sporządzenia przepływów</t>
    </r>
  </si>
  <si>
    <r>
      <t>VIII. Umowy o terminie platności dłuższym niż 6 m-cy (łącznie z leasingiem)*</t>
    </r>
    <r>
      <rPr>
        <b/>
        <vertAlign val="superscript"/>
        <sz val="9"/>
        <rFont val="Arial CE"/>
        <family val="0"/>
      </rPr>
      <t>3</t>
    </r>
  </si>
  <si>
    <r>
      <t>*</t>
    </r>
    <r>
      <rPr>
        <vertAlign val="superscript"/>
        <sz val="8"/>
        <rFont val="Arial CE"/>
        <family val="0"/>
      </rPr>
      <t>4</t>
    </r>
    <r>
      <rPr>
        <vertAlign val="superscript"/>
        <sz val="8"/>
        <rFont val="Arial CE"/>
        <family val="2"/>
      </rPr>
      <t xml:space="preserve"> </t>
    </r>
    <r>
      <rPr>
        <sz val="8"/>
        <rFont val="Arial CE"/>
        <family val="2"/>
      </rPr>
      <t>-</t>
    </r>
    <r>
      <rPr>
        <vertAlign val="superscript"/>
        <sz val="8"/>
        <rFont val="Arial CE"/>
        <family val="2"/>
      </rPr>
      <t xml:space="preserve"> </t>
    </r>
    <r>
      <rPr>
        <sz val="8"/>
        <rFont val="Arial CE"/>
        <family val="2"/>
      </rPr>
      <t>objaśnić</t>
    </r>
  </si>
  <si>
    <r>
      <t>*</t>
    </r>
    <r>
      <rPr>
        <vertAlign val="superscript"/>
        <sz val="8"/>
        <rFont val="Arial CE"/>
        <family val="0"/>
      </rPr>
      <t>5</t>
    </r>
    <r>
      <rPr>
        <sz val="8"/>
        <rFont val="Arial CE"/>
        <family val="2"/>
      </rPr>
      <t xml:space="preserve"> - objaśnić</t>
    </r>
  </si>
  <si>
    <r>
      <t>X. Wyłączenia na podstawie art. 170 ust. 3 ustawy o finansach publicznych z dnia 30 czerwca 2005 r.*</t>
    </r>
    <r>
      <rPr>
        <b/>
        <vertAlign val="superscript"/>
        <sz val="9"/>
        <rFont val="Arial CE"/>
        <family val="0"/>
      </rPr>
      <t xml:space="preserve">4 </t>
    </r>
  </si>
  <si>
    <t>Relacja z art. 242 ustawy o finansach publicznych z 27 sierpnia 2009 r.</t>
  </si>
  <si>
    <t>Relacja z art.243 ustawy o finansach publicznych z 27 sierpnia 2009 r. (lewa strona wzoru)</t>
  </si>
  <si>
    <t>Relacja z art.243 ustawy o finansach publicznych z 27 sierpnia 2009 r. (prawa strona wzoru)</t>
  </si>
  <si>
    <t>Sprawdzenie  relacji zadanej wzorem  z art.243 ustawy o finansach publicznych z 27 sierpnia 2009 r. (TAK/NIE)</t>
  </si>
  <si>
    <t>Równowaga budżetowa</t>
  </si>
  <si>
    <t>Wykonanie       2008 rok</t>
  </si>
  <si>
    <t>Wykonanie        2009 rok</t>
  </si>
  <si>
    <t>Wykonanie za 2010 rok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</si>
</sst>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0000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9"/>
      <name val="Arial CE"/>
      <family val="0"/>
    </font>
    <font>
      <b/>
      <vertAlign val="superscript"/>
      <sz val="9"/>
      <name val="Arial CE"/>
      <family val="0"/>
    </font>
    <font>
      <sz val="9"/>
      <name val="Arial CE"/>
      <family val="0"/>
    </font>
    <font>
      <b/>
      <i/>
      <sz val="9"/>
      <name val="Arial CE"/>
      <family val="2"/>
    </font>
    <font>
      <vertAlign val="superscript"/>
      <sz val="8"/>
      <name val="Arial CE"/>
      <family val="2"/>
    </font>
    <font>
      <i/>
      <sz val="9"/>
      <name val="Arial CE"/>
      <family val="0"/>
    </font>
    <font>
      <i/>
      <sz val="10"/>
      <name val="Arial CE"/>
      <family val="0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8"/>
      <color indexed="10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tted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22" fillId="7" borderId="1" applyNumberFormat="0" applyAlignment="0" applyProtection="0"/>
    <xf numFmtId="0" fontId="23" fillId="14" borderId="2" applyNumberFormat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16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24" fillId="14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3" fontId="5" fillId="7" borderId="12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3" fontId="7" fillId="7" borderId="10" xfId="0" applyNumberFormat="1" applyFont="1" applyFill="1" applyBorder="1" applyAlignment="1" applyProtection="1">
      <alignment vertical="center" wrapText="1"/>
      <protection locked="0"/>
    </xf>
    <xf numFmtId="3" fontId="3" fillId="7" borderId="13" xfId="0" applyNumberFormat="1" applyFont="1" applyFill="1" applyBorder="1" applyAlignment="1" applyProtection="1">
      <alignment vertical="center" wrapText="1"/>
      <protection locked="0"/>
    </xf>
    <xf numFmtId="3" fontId="3" fillId="7" borderId="14" xfId="0" applyNumberFormat="1" applyFont="1" applyFill="1" applyBorder="1" applyAlignment="1" applyProtection="1">
      <alignment vertical="center" wrapText="1"/>
      <protection locked="0"/>
    </xf>
    <xf numFmtId="3" fontId="3" fillId="7" borderId="10" xfId="0" applyNumberFormat="1" applyFont="1" applyFill="1" applyBorder="1" applyAlignment="1" applyProtection="1">
      <alignment vertical="center" wrapText="1"/>
      <protection locked="0"/>
    </xf>
    <xf numFmtId="3" fontId="3" fillId="7" borderId="14" xfId="0" applyNumberFormat="1" applyFont="1" applyFill="1" applyBorder="1" applyAlignment="1" applyProtection="1">
      <alignment horizontal="center" vertical="center" wrapText="1"/>
      <protection/>
    </xf>
    <xf numFmtId="3" fontId="3" fillId="7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7" borderId="12" xfId="0" applyNumberFormat="1" applyFont="1" applyFill="1" applyBorder="1" applyAlignment="1" applyProtection="1">
      <alignment vertical="center" wrapText="1"/>
      <protection locked="0"/>
    </xf>
    <xf numFmtId="3" fontId="7" fillId="7" borderId="13" xfId="0" applyNumberFormat="1" applyFont="1" applyFill="1" applyBorder="1" applyAlignment="1" applyProtection="1">
      <alignment vertical="center" wrapText="1"/>
      <protection locked="0"/>
    </xf>
    <xf numFmtId="3" fontId="5" fillId="18" borderId="10" xfId="0" applyNumberFormat="1" applyFont="1" applyFill="1" applyBorder="1" applyAlignment="1" applyProtection="1">
      <alignment vertical="center" wrapText="1"/>
      <protection locked="0"/>
    </xf>
    <xf numFmtId="3" fontId="5" fillId="18" borderId="11" xfId="0" applyNumberFormat="1" applyFont="1" applyFill="1" applyBorder="1" applyAlignment="1" applyProtection="1">
      <alignment vertical="center" wrapText="1"/>
      <protection locked="0"/>
    </xf>
    <xf numFmtId="3" fontId="5" fillId="15" borderId="11" xfId="0" applyNumberFormat="1" applyFont="1" applyFill="1" applyBorder="1" applyAlignment="1" applyProtection="1">
      <alignment vertical="center" wrapText="1"/>
      <protection locked="0"/>
    </xf>
    <xf numFmtId="164" fontId="5" fillId="15" borderId="1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3" fontId="10" fillId="7" borderId="15" xfId="0" applyNumberFormat="1" applyFont="1" applyFill="1" applyBorder="1" applyAlignment="1" applyProtection="1">
      <alignment vertical="center" wrapText="1"/>
      <protection locked="0"/>
    </xf>
    <xf numFmtId="3" fontId="5" fillId="19" borderId="10" xfId="0" applyNumberFormat="1" applyFont="1" applyFill="1" applyBorder="1" applyAlignment="1">
      <alignment horizontal="right" vertical="center"/>
    </xf>
    <xf numFmtId="3" fontId="10" fillId="7" borderId="11" xfId="0" applyNumberFormat="1" applyFont="1" applyFill="1" applyBorder="1" applyAlignment="1" applyProtection="1">
      <alignment vertical="center" wrapText="1"/>
      <protection locked="0"/>
    </xf>
    <xf numFmtId="3" fontId="10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5" fillId="18" borderId="10" xfId="0" applyNumberFormat="1" applyFont="1" applyFill="1" applyBorder="1" applyAlignment="1" applyProtection="1">
      <alignment vertical="center" wrapText="1"/>
      <protection/>
    </xf>
    <xf numFmtId="0" fontId="5" fillId="0" borderId="15" xfId="0" applyFont="1" applyBorder="1" applyAlignment="1">
      <alignment vertical="center" wrapText="1"/>
    </xf>
    <xf numFmtId="0" fontId="12" fillId="20" borderId="11" xfId="51" applyFont="1" applyFill="1" applyBorder="1" applyAlignment="1">
      <alignment horizontal="center" vertical="center"/>
      <protection/>
    </xf>
    <xf numFmtId="164" fontId="5" fillId="21" borderId="11" xfId="0" applyNumberFormat="1" applyFont="1" applyFill="1" applyBorder="1" applyAlignment="1">
      <alignment horizontal="center" vertical="center" wrapText="1"/>
    </xf>
    <xf numFmtId="164" fontId="5" fillId="21" borderId="11" xfId="0" applyNumberFormat="1" applyFont="1" applyFill="1" applyBorder="1" applyAlignment="1">
      <alignment vertical="center" wrapText="1"/>
    </xf>
    <xf numFmtId="3" fontId="7" fillId="19" borderId="10" xfId="0" applyNumberFormat="1" applyFont="1" applyFill="1" applyBorder="1" applyAlignment="1" applyProtection="1">
      <alignment vertical="center" wrapText="1"/>
      <protection locked="0"/>
    </xf>
    <xf numFmtId="3" fontId="3" fillId="19" borderId="15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/>
    </xf>
    <xf numFmtId="3" fontId="5" fillId="22" borderId="16" xfId="0" applyNumberFormat="1" applyFont="1" applyFill="1" applyBorder="1" applyAlignment="1">
      <alignment vertical="center" wrapText="1"/>
    </xf>
    <xf numFmtId="3" fontId="5" fillId="22" borderId="17" xfId="0" applyNumberFormat="1" applyFont="1" applyFill="1" applyBorder="1" applyAlignment="1">
      <alignment vertical="center" wrapText="1"/>
    </xf>
    <xf numFmtId="3" fontId="5" fillId="22" borderId="17" xfId="0" applyNumberFormat="1" applyFont="1" applyFill="1" applyBorder="1" applyAlignment="1">
      <alignment vertical="center" wrapText="1"/>
    </xf>
    <xf numFmtId="3" fontId="7" fillId="7" borderId="18" xfId="0" applyNumberFormat="1" applyFont="1" applyFill="1" applyBorder="1" applyAlignment="1" applyProtection="1">
      <alignment vertical="center" wrapText="1"/>
      <protection locked="0"/>
    </xf>
    <xf numFmtId="0" fontId="0" fillId="19" borderId="15" xfId="0" applyFont="1" applyFill="1" applyBorder="1" applyAlignment="1" applyProtection="1">
      <alignment vertical="center" wrapText="1"/>
      <protection/>
    </xf>
    <xf numFmtId="3" fontId="7" fillId="19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/>
      <protection/>
    </xf>
    <xf numFmtId="0" fontId="3" fillId="7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 horizontal="center" vertical="center" wrapText="1"/>
      <protection/>
    </xf>
    <xf numFmtId="0" fontId="5" fillId="20" borderId="10" xfId="0" applyFont="1" applyFill="1" applyBorder="1" applyAlignment="1" applyProtection="1">
      <alignment vertical="center" wrapText="1"/>
      <protection/>
    </xf>
    <xf numFmtId="3" fontId="5" fillId="2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0" fontId="5" fillId="6" borderId="10" xfId="0" applyFont="1" applyFill="1" applyBorder="1" applyAlignment="1" applyProtection="1">
      <alignment vertical="center" wrapText="1"/>
      <protection/>
    </xf>
    <xf numFmtId="165" fontId="5" fillId="6" borderId="10" xfId="0" applyNumberFormat="1" applyFont="1" applyFill="1" applyBorder="1" applyAlignment="1" applyProtection="1">
      <alignment vertical="center" wrapText="1"/>
      <protection/>
    </xf>
    <xf numFmtId="0" fontId="5" fillId="18" borderId="11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164" fontId="5" fillId="20" borderId="11" xfId="0" applyNumberFormat="1" applyFont="1" applyFill="1" applyBorder="1" applyAlignment="1" applyProtection="1">
      <alignment vertical="center" wrapText="1"/>
      <protection locked="0"/>
    </xf>
    <xf numFmtId="0" fontId="13" fillId="20" borderId="11" xfId="51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0" fillId="19" borderId="10" xfId="0" applyFont="1" applyFill="1" applyBorder="1" applyAlignment="1" applyProtection="1">
      <alignment/>
      <protection/>
    </xf>
    <xf numFmtId="0" fontId="10" fillId="7" borderId="11" xfId="0" applyFont="1" applyFill="1" applyBorder="1" applyAlignment="1" applyProtection="1">
      <alignment horizontal="left" vertical="center" wrapText="1"/>
      <protection/>
    </xf>
    <xf numFmtId="0" fontId="10" fillId="7" borderId="11" xfId="0" applyFont="1" applyFill="1" applyBorder="1" applyAlignment="1" applyProtection="1">
      <alignment vertical="center" wrapText="1"/>
      <protection/>
    </xf>
    <xf numFmtId="0" fontId="10" fillId="7" borderId="15" xfId="0" applyFont="1" applyFill="1" applyBorder="1" applyAlignment="1" applyProtection="1">
      <alignment vertical="center" wrapText="1"/>
      <protection/>
    </xf>
    <xf numFmtId="0" fontId="5" fillId="22" borderId="16" xfId="0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 applyProtection="1">
      <alignment vertical="center" wrapText="1"/>
      <protection/>
    </xf>
    <xf numFmtId="0" fontId="3" fillId="7" borderId="13" xfId="0" applyFont="1" applyFill="1" applyBorder="1" applyAlignment="1" applyProtection="1">
      <alignment vertical="center" wrapText="1"/>
      <protection/>
    </xf>
    <xf numFmtId="0" fontId="3" fillId="7" borderId="14" xfId="0" applyFont="1" applyFill="1" applyBorder="1" applyAlignment="1" applyProtection="1">
      <alignment vertical="center" wrapText="1"/>
      <protection/>
    </xf>
    <xf numFmtId="0" fontId="3" fillId="19" borderId="15" xfId="0" applyFont="1" applyFill="1" applyBorder="1" applyAlignment="1" applyProtection="1">
      <alignment vertical="center" wrapText="1"/>
      <protection/>
    </xf>
    <xf numFmtId="0" fontId="5" fillId="22" borderId="17" xfId="0" applyFont="1" applyFill="1" applyBorder="1" applyAlignment="1" applyProtection="1">
      <alignment vertical="center" wrapText="1"/>
      <protection/>
    </xf>
    <xf numFmtId="0" fontId="5" fillId="7" borderId="12" xfId="0" applyFont="1" applyFill="1" applyBorder="1" applyAlignment="1" applyProtection="1">
      <alignment vertical="center" wrapText="1"/>
      <protection/>
    </xf>
    <xf numFmtId="0" fontId="3" fillId="7" borderId="12" xfId="0" applyFont="1" applyFill="1" applyBorder="1" applyAlignment="1" applyProtection="1">
      <alignment vertical="center" wrapText="1"/>
      <protection/>
    </xf>
    <xf numFmtId="0" fontId="5" fillId="22" borderId="17" xfId="0" applyFont="1" applyFill="1" applyBorder="1" applyAlignment="1" applyProtection="1">
      <alignment vertical="center" wrapText="1"/>
      <protection/>
    </xf>
    <xf numFmtId="0" fontId="5" fillId="18" borderId="10" xfId="0" applyFont="1" applyFill="1" applyBorder="1" applyAlignment="1" applyProtection="1">
      <alignment vertical="center" wrapText="1"/>
      <protection/>
    </xf>
    <xf numFmtId="0" fontId="5" fillId="15" borderId="11" xfId="0" applyFont="1" applyFill="1" applyBorder="1" applyAlignment="1" applyProtection="1">
      <alignment vertical="center" wrapText="1"/>
      <protection/>
    </xf>
    <xf numFmtId="0" fontId="5" fillId="21" borderId="11" xfId="0" applyFont="1" applyFill="1" applyBorder="1" applyAlignment="1" applyProtection="1">
      <alignment vertical="center" wrapText="1"/>
      <protection/>
    </xf>
    <xf numFmtId="0" fontId="5" fillId="20" borderId="11" xfId="0" applyFont="1" applyFill="1" applyBorder="1" applyAlignment="1" applyProtection="1">
      <alignment vertical="center" wrapText="1"/>
      <protection/>
    </xf>
    <xf numFmtId="0" fontId="13" fillId="20" borderId="12" xfId="51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166" fontId="5" fillId="20" borderId="11" xfId="0" applyNumberFormat="1" applyFont="1" applyFill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_Załącznik nr 3 2007 10 zmieniona wfos na 10lat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PageLayoutView="0" workbookViewId="0" topLeftCell="A1">
      <pane xSplit="1" ySplit="7" topLeftCell="D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25" sqref="D25"/>
    </sheetView>
  </sheetViews>
  <sheetFormatPr defaultColWidth="9.00390625" defaultRowHeight="12.75"/>
  <cols>
    <col min="1" max="1" width="37.875" style="88" customWidth="1"/>
    <col min="2" max="4" width="14.125" style="0" customWidth="1"/>
    <col min="5" max="5" width="14.875" style="0" customWidth="1"/>
    <col min="6" max="20" width="12.75390625" style="0" customWidth="1"/>
    <col min="21" max="16384" width="9.125" style="8" customWidth="1"/>
  </cols>
  <sheetData>
    <row r="1" spans="1:20" ht="21" customHeight="1">
      <c r="A1" s="62"/>
      <c r="B1" s="1"/>
      <c r="C1" s="1"/>
      <c r="D1" s="1"/>
      <c r="E1" s="1"/>
      <c r="G1" s="9"/>
      <c r="H1" s="9"/>
      <c r="I1" s="9"/>
      <c r="J1" s="9"/>
      <c r="K1" s="9"/>
      <c r="L1" s="12" t="s">
        <v>23</v>
      </c>
      <c r="M1" s="2"/>
      <c r="N1" s="13"/>
      <c r="O1" s="13"/>
      <c r="P1" s="13"/>
      <c r="Q1" s="13"/>
      <c r="R1" s="13"/>
      <c r="S1" s="12"/>
      <c r="T1" s="12"/>
    </row>
    <row r="2" spans="1:20" ht="21" customHeight="1">
      <c r="A2" s="62"/>
      <c r="B2" s="1"/>
      <c r="C2" s="1"/>
      <c r="D2" s="1"/>
      <c r="E2" s="1"/>
      <c r="G2" s="9"/>
      <c r="H2" s="9"/>
      <c r="I2" s="9"/>
      <c r="J2" s="9"/>
      <c r="K2" s="9"/>
      <c r="L2" s="12"/>
      <c r="M2" s="2"/>
      <c r="N2" s="13"/>
      <c r="O2" s="13"/>
      <c r="P2" s="13"/>
      <c r="Q2" s="13"/>
      <c r="R2" s="13"/>
      <c r="S2" s="12"/>
      <c r="T2" s="12"/>
    </row>
    <row r="3" spans="1:20" ht="12.75">
      <c r="A3" s="63"/>
      <c r="E3" s="1"/>
      <c r="F3" s="2" t="s">
        <v>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19" ht="13.5" customHeight="1">
      <c r="A4" s="62"/>
      <c r="B4" s="2"/>
      <c r="C4" s="2"/>
      <c r="D4" s="2"/>
      <c r="F4" s="1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1" t="s">
        <v>1</v>
      </c>
    </row>
    <row r="5" spans="1:20" ht="3.75" customHeight="1" hidden="1">
      <c r="A5" s="6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5"/>
    </row>
    <row r="6" spans="1:20" ht="38.25" customHeight="1">
      <c r="A6" s="64" t="s">
        <v>2</v>
      </c>
      <c r="B6" s="35" t="s">
        <v>64</v>
      </c>
      <c r="C6" s="35" t="s">
        <v>65</v>
      </c>
      <c r="D6" s="35" t="s">
        <v>66</v>
      </c>
      <c r="E6" s="90" t="s">
        <v>20</v>
      </c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</row>
    <row r="7" spans="1:20" ht="31.5" customHeight="1">
      <c r="A7" s="65"/>
      <c r="B7" s="6"/>
      <c r="C7" s="6"/>
      <c r="D7" s="6"/>
      <c r="E7" s="91"/>
      <c r="F7" s="7">
        <v>2012</v>
      </c>
      <c r="G7" s="7">
        <v>2013</v>
      </c>
      <c r="H7" s="7">
        <v>2014</v>
      </c>
      <c r="I7" s="7">
        <v>2015</v>
      </c>
      <c r="J7" s="7">
        <v>2016</v>
      </c>
      <c r="K7" s="7">
        <v>2017</v>
      </c>
      <c r="L7" s="7">
        <v>2018</v>
      </c>
      <c r="M7" s="7">
        <v>2019</v>
      </c>
      <c r="N7" s="7">
        <v>2020</v>
      </c>
      <c r="O7" s="7">
        <v>2021</v>
      </c>
      <c r="P7" s="7">
        <v>2022</v>
      </c>
      <c r="Q7" s="7">
        <v>2023</v>
      </c>
      <c r="R7" s="7">
        <v>2024</v>
      </c>
      <c r="S7" s="7">
        <v>2025</v>
      </c>
      <c r="T7" s="7">
        <v>2026</v>
      </c>
    </row>
    <row r="8" spans="1:20" ht="15" customHeight="1">
      <c r="A8" s="66" t="s">
        <v>30</v>
      </c>
      <c r="B8" s="29">
        <v>35763728</v>
      </c>
      <c r="C8" s="29">
        <v>36887532</v>
      </c>
      <c r="D8" s="29">
        <v>37606557.25</v>
      </c>
      <c r="E8" s="29">
        <v>42112361</v>
      </c>
      <c r="F8" s="29">
        <v>43000952</v>
      </c>
      <c r="G8" s="29">
        <v>42594284</v>
      </c>
      <c r="H8" s="29">
        <v>42659825</v>
      </c>
      <c r="I8" s="29">
        <v>43010782</v>
      </c>
      <c r="J8" s="29">
        <v>43595440</v>
      </c>
      <c r="K8" s="29">
        <f aca="true" t="shared" si="0" ref="K8:T8">K9+K10+K11+K12</f>
        <v>0</v>
      </c>
      <c r="L8" s="29">
        <f t="shared" si="0"/>
        <v>0</v>
      </c>
      <c r="M8" s="29">
        <f t="shared" si="0"/>
        <v>0</v>
      </c>
      <c r="N8" s="29">
        <f t="shared" si="0"/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  <c r="S8" s="29">
        <f t="shared" si="0"/>
        <v>0</v>
      </c>
      <c r="T8" s="29">
        <f t="shared" si="0"/>
        <v>0</v>
      </c>
    </row>
    <row r="9" spans="1:20" s="57" customFormat="1" ht="37.5" customHeight="1">
      <c r="A9" s="67" t="s">
        <v>39</v>
      </c>
      <c r="B9" s="30">
        <v>13346154</v>
      </c>
      <c r="C9" s="30">
        <v>12687045</v>
      </c>
      <c r="D9" s="30">
        <v>12866202</v>
      </c>
      <c r="E9" s="30">
        <v>16387216</v>
      </c>
      <c r="F9" s="30">
        <v>16500952</v>
      </c>
      <c r="G9" s="30">
        <v>16094284</v>
      </c>
      <c r="H9" s="30">
        <v>16159825</v>
      </c>
      <c r="I9" s="30">
        <v>16210782</v>
      </c>
      <c r="J9" s="30">
        <v>16395440</v>
      </c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s="57" customFormat="1" ht="15" customHeight="1">
      <c r="A10" s="68" t="s">
        <v>31</v>
      </c>
      <c r="B10" s="30">
        <v>17168580</v>
      </c>
      <c r="C10" s="30">
        <v>18939945</v>
      </c>
      <c r="D10" s="30">
        <v>18924385</v>
      </c>
      <c r="E10" s="30">
        <v>19679365</v>
      </c>
      <c r="F10" s="30">
        <v>20500000</v>
      </c>
      <c r="G10" s="30">
        <v>20500000</v>
      </c>
      <c r="H10" s="30">
        <v>20500000</v>
      </c>
      <c r="I10" s="30">
        <v>20700000</v>
      </c>
      <c r="J10" s="30">
        <v>21000000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s="57" customFormat="1" ht="15.75" customHeight="1">
      <c r="A11" s="68" t="s">
        <v>32</v>
      </c>
      <c r="B11" s="30">
        <v>5126441</v>
      </c>
      <c r="C11" s="30">
        <v>4916660</v>
      </c>
      <c r="D11" s="30">
        <v>5576486</v>
      </c>
      <c r="E11" s="30">
        <v>5199649</v>
      </c>
      <c r="F11" s="30">
        <v>6000000</v>
      </c>
      <c r="G11" s="30">
        <v>6000000</v>
      </c>
      <c r="H11" s="30">
        <v>6000000</v>
      </c>
      <c r="I11" s="30">
        <v>6100000</v>
      </c>
      <c r="J11" s="30">
        <v>6200000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s="57" customFormat="1" ht="15.75" customHeight="1">
      <c r="A12" s="69" t="s">
        <v>34</v>
      </c>
      <c r="B12" s="28">
        <v>122553</v>
      </c>
      <c r="C12" s="28">
        <v>343882</v>
      </c>
      <c r="D12" s="28">
        <v>239484</v>
      </c>
      <c r="E12" s="28">
        <v>846131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20" s="48" customFormat="1" ht="13.5" customHeight="1">
      <c r="A13" s="46" t="s">
        <v>33</v>
      </c>
      <c r="B13" s="47">
        <v>665966</v>
      </c>
      <c r="C13" s="47">
        <v>306225</v>
      </c>
      <c r="D13" s="47">
        <v>2174091.26</v>
      </c>
      <c r="E13" s="47">
        <v>8082100</v>
      </c>
      <c r="F13" s="47">
        <v>637286</v>
      </c>
      <c r="G13" s="47">
        <v>0</v>
      </c>
      <c r="H13" s="47">
        <v>0</v>
      </c>
      <c r="I13" s="47">
        <v>0</v>
      </c>
      <c r="J13" s="47">
        <v>0</v>
      </c>
      <c r="K13" s="47">
        <f aca="true" t="shared" si="1" ref="K13:T13">K14+K16</f>
        <v>0</v>
      </c>
      <c r="L13" s="47">
        <f t="shared" si="1"/>
        <v>0</v>
      </c>
      <c r="M13" s="47">
        <f t="shared" si="1"/>
        <v>0</v>
      </c>
      <c r="N13" s="47">
        <f t="shared" si="1"/>
        <v>0</v>
      </c>
      <c r="O13" s="47">
        <f t="shared" si="1"/>
        <v>0</v>
      </c>
      <c r="P13" s="47">
        <f t="shared" si="1"/>
        <v>0</v>
      </c>
      <c r="Q13" s="47">
        <f t="shared" si="1"/>
        <v>0</v>
      </c>
      <c r="R13" s="47">
        <f t="shared" si="1"/>
        <v>0</v>
      </c>
      <c r="S13" s="47">
        <f t="shared" si="1"/>
        <v>0</v>
      </c>
      <c r="T13" s="47">
        <f t="shared" si="1"/>
        <v>0</v>
      </c>
    </row>
    <row r="14" spans="1:20" s="57" customFormat="1" ht="15.75" customHeight="1">
      <c r="A14" s="69" t="s">
        <v>35</v>
      </c>
      <c r="B14" s="28">
        <v>582699</v>
      </c>
      <c r="C14" s="28">
        <v>70218</v>
      </c>
      <c r="D14" s="28">
        <v>321997</v>
      </c>
      <c r="E14" s="28">
        <v>3421384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0" s="57" customFormat="1" ht="28.5" customHeight="1">
      <c r="A15" s="69" t="s">
        <v>41</v>
      </c>
      <c r="B15" s="28">
        <v>34349</v>
      </c>
      <c r="C15" s="28">
        <v>6267</v>
      </c>
      <c r="D15" s="28">
        <v>321997</v>
      </c>
      <c r="E15" s="28">
        <v>3421384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s="58" customFormat="1" ht="18.75" customHeight="1">
      <c r="A16" s="69" t="s">
        <v>36</v>
      </c>
      <c r="B16" s="28">
        <v>77075</v>
      </c>
      <c r="C16" s="28">
        <v>222682</v>
      </c>
      <c r="D16" s="28">
        <v>58887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1:20" s="57" customFormat="1" ht="18" customHeight="1">
      <c r="A17" s="68" t="s">
        <v>37</v>
      </c>
      <c r="B17" s="30">
        <v>6192</v>
      </c>
      <c r="C17" s="30">
        <v>13325</v>
      </c>
      <c r="D17" s="30">
        <v>1793207</v>
      </c>
      <c r="E17" s="30">
        <v>4660716</v>
      </c>
      <c r="F17" s="31">
        <v>637286</v>
      </c>
      <c r="G17" s="31">
        <v>0</v>
      </c>
      <c r="H17" s="31">
        <v>0</v>
      </c>
      <c r="I17" s="31">
        <v>0</v>
      </c>
      <c r="J17" s="31" t="s">
        <v>24</v>
      </c>
      <c r="K17" s="31" t="s">
        <v>24</v>
      </c>
      <c r="L17" s="31" t="s">
        <v>24</v>
      </c>
      <c r="M17" s="31" t="s">
        <v>24</v>
      </c>
      <c r="N17" s="31" t="s">
        <v>24</v>
      </c>
      <c r="O17" s="31" t="s">
        <v>24</v>
      </c>
      <c r="P17" s="31" t="s">
        <v>24</v>
      </c>
      <c r="Q17" s="31" t="s">
        <v>24</v>
      </c>
      <c r="R17" s="31" t="s">
        <v>24</v>
      </c>
      <c r="S17" s="31" t="s">
        <v>24</v>
      </c>
      <c r="T17" s="31" t="s">
        <v>24</v>
      </c>
    </row>
    <row r="18" spans="1:20" s="27" customFormat="1" ht="20.25" customHeight="1" thickBot="1">
      <c r="A18" s="70" t="s">
        <v>38</v>
      </c>
      <c r="B18" s="42">
        <f aca="true" t="shared" si="2" ref="B18:G18">B8+B13</f>
        <v>36429694</v>
      </c>
      <c r="C18" s="42">
        <f t="shared" si="2"/>
        <v>37193757</v>
      </c>
      <c r="D18" s="42">
        <f t="shared" si="2"/>
        <v>39780648.51</v>
      </c>
      <c r="E18" s="42">
        <f t="shared" si="2"/>
        <v>50194461</v>
      </c>
      <c r="F18" s="42">
        <f t="shared" si="2"/>
        <v>43638238</v>
      </c>
      <c r="G18" s="42">
        <f t="shared" si="2"/>
        <v>42594284</v>
      </c>
      <c r="H18" s="42">
        <f aca="true" t="shared" si="3" ref="H18:T18">H8+H13</f>
        <v>42659825</v>
      </c>
      <c r="I18" s="42">
        <f t="shared" si="3"/>
        <v>43010782</v>
      </c>
      <c r="J18" s="42">
        <f t="shared" si="3"/>
        <v>43595440</v>
      </c>
      <c r="K18" s="42">
        <f t="shared" si="3"/>
        <v>0</v>
      </c>
      <c r="L18" s="42">
        <f t="shared" si="3"/>
        <v>0</v>
      </c>
      <c r="M18" s="42">
        <f t="shared" si="3"/>
        <v>0</v>
      </c>
      <c r="N18" s="42">
        <f t="shared" si="3"/>
        <v>0</v>
      </c>
      <c r="O18" s="42">
        <f t="shared" si="3"/>
        <v>0</v>
      </c>
      <c r="P18" s="42">
        <f t="shared" si="3"/>
        <v>0</v>
      </c>
      <c r="Q18" s="42">
        <f t="shared" si="3"/>
        <v>0</v>
      </c>
      <c r="R18" s="42">
        <f t="shared" si="3"/>
        <v>0</v>
      </c>
      <c r="S18" s="42">
        <f t="shared" si="3"/>
        <v>0</v>
      </c>
      <c r="T18" s="42">
        <f t="shared" si="3"/>
        <v>0</v>
      </c>
    </row>
    <row r="19" spans="1:20" s="57" customFormat="1" ht="13.5" customHeight="1">
      <c r="A19" s="71" t="s">
        <v>10</v>
      </c>
      <c r="B19" s="39">
        <v>30310145</v>
      </c>
      <c r="C19" s="39">
        <v>33768321</v>
      </c>
      <c r="D19" s="39">
        <v>35846706.25</v>
      </c>
      <c r="E19" s="39">
        <v>36087277</v>
      </c>
      <c r="F19" s="39">
        <v>34644052</v>
      </c>
      <c r="G19" s="39">
        <v>35145867</v>
      </c>
      <c r="H19" s="39">
        <v>36167715</v>
      </c>
      <c r="I19" s="39">
        <v>36845494</v>
      </c>
      <c r="J19" s="39">
        <v>38077800</v>
      </c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20" s="57" customFormat="1" ht="25.5" customHeight="1">
      <c r="A20" s="72" t="s">
        <v>42</v>
      </c>
      <c r="B20" s="16">
        <v>0</v>
      </c>
      <c r="C20" s="16">
        <v>0</v>
      </c>
      <c r="D20" s="16">
        <v>0</v>
      </c>
      <c r="E20" s="16">
        <v>25000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s="57" customFormat="1" ht="15" customHeight="1">
      <c r="A21" s="73" t="s">
        <v>43</v>
      </c>
      <c r="B21" s="17">
        <v>221216</v>
      </c>
      <c r="C21" s="17">
        <v>302634</v>
      </c>
      <c r="D21" s="17">
        <v>363340</v>
      </c>
      <c r="E21" s="17">
        <v>700000</v>
      </c>
      <c r="F21" s="17">
        <v>700000</v>
      </c>
      <c r="G21" s="17">
        <v>650000</v>
      </c>
      <c r="H21" s="17">
        <v>600000</v>
      </c>
      <c r="I21" s="17">
        <v>500000</v>
      </c>
      <c r="J21" s="17">
        <v>130000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s="57" customFormat="1" ht="21.75" customHeight="1">
      <c r="A22" s="49" t="s">
        <v>9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0" s="57" customFormat="1" ht="15.75" customHeight="1" thickBot="1">
      <c r="A23" s="74" t="s">
        <v>27</v>
      </c>
      <c r="B23" s="40">
        <v>5938984</v>
      </c>
      <c r="C23" s="40">
        <v>6787721</v>
      </c>
      <c r="D23" s="40">
        <v>14661627.26</v>
      </c>
      <c r="E23" s="40">
        <v>20513726</v>
      </c>
      <c r="F23" s="40">
        <v>1430000</v>
      </c>
      <c r="G23" s="40">
        <v>1930000</v>
      </c>
      <c r="H23" s="40">
        <v>1430000</v>
      </c>
      <c r="I23" s="40">
        <v>1430000</v>
      </c>
      <c r="J23" s="40">
        <v>4430000</v>
      </c>
      <c r="K23" s="40"/>
      <c r="L23" s="40"/>
      <c r="M23" s="40"/>
      <c r="N23" s="40"/>
      <c r="O23" s="40"/>
      <c r="P23" s="40"/>
      <c r="Q23" s="40"/>
      <c r="R23" s="40"/>
      <c r="S23" s="40"/>
      <c r="T23" s="40"/>
    </row>
    <row r="24" spans="1:20" s="27" customFormat="1" ht="16.5" customHeight="1" thickBot="1">
      <c r="A24" s="75" t="s">
        <v>14</v>
      </c>
      <c r="B24" s="43">
        <f aca="true" t="shared" si="4" ref="B24:T24">B19+B23</f>
        <v>36249129</v>
      </c>
      <c r="C24" s="43">
        <f>C19+C23</f>
        <v>40556042</v>
      </c>
      <c r="D24" s="43">
        <f>D19+D23</f>
        <v>50508333.51</v>
      </c>
      <c r="E24" s="43">
        <f t="shared" si="4"/>
        <v>56601003</v>
      </c>
      <c r="F24" s="43">
        <f t="shared" si="4"/>
        <v>36074052</v>
      </c>
      <c r="G24" s="43">
        <f t="shared" si="4"/>
        <v>37075867</v>
      </c>
      <c r="H24" s="43">
        <f t="shared" si="4"/>
        <v>37597715</v>
      </c>
      <c r="I24" s="43">
        <f t="shared" si="4"/>
        <v>38275494</v>
      </c>
      <c r="J24" s="43">
        <f t="shared" si="4"/>
        <v>42507800</v>
      </c>
      <c r="K24" s="43">
        <f t="shared" si="4"/>
        <v>0</v>
      </c>
      <c r="L24" s="43">
        <f t="shared" si="4"/>
        <v>0</v>
      </c>
      <c r="M24" s="43">
        <f t="shared" si="4"/>
        <v>0</v>
      </c>
      <c r="N24" s="43">
        <f t="shared" si="4"/>
        <v>0</v>
      </c>
      <c r="O24" s="43">
        <f>O19+O23</f>
        <v>0</v>
      </c>
      <c r="P24" s="43">
        <f>P19+P23</f>
        <v>0</v>
      </c>
      <c r="Q24" s="43">
        <f>Q19+Q23</f>
        <v>0</v>
      </c>
      <c r="R24" s="43">
        <f>R19+R23</f>
        <v>0</v>
      </c>
      <c r="S24" s="43">
        <f t="shared" si="4"/>
        <v>0</v>
      </c>
      <c r="T24" s="43">
        <f t="shared" si="4"/>
        <v>0</v>
      </c>
    </row>
    <row r="25" spans="1:20" s="27" customFormat="1" ht="19.5" customHeight="1" thickBot="1">
      <c r="A25" s="76" t="s">
        <v>15</v>
      </c>
      <c r="B25" s="10">
        <f>B18-B24</f>
        <v>180565</v>
      </c>
      <c r="C25" s="10">
        <f>C18-C24</f>
        <v>-3362285</v>
      </c>
      <c r="D25" s="10">
        <f>D18-D24</f>
        <v>-10727685</v>
      </c>
      <c r="E25" s="10">
        <f aca="true" t="shared" si="5" ref="E25:T25">E18-E24</f>
        <v>-6406542</v>
      </c>
      <c r="F25" s="10">
        <f t="shared" si="5"/>
        <v>7564186</v>
      </c>
      <c r="G25" s="10">
        <f t="shared" si="5"/>
        <v>5518417</v>
      </c>
      <c r="H25" s="10">
        <f t="shared" si="5"/>
        <v>5062110</v>
      </c>
      <c r="I25" s="10">
        <f t="shared" si="5"/>
        <v>4735288</v>
      </c>
      <c r="J25" s="10">
        <f t="shared" si="5"/>
        <v>1087640</v>
      </c>
      <c r="K25" s="10">
        <f t="shared" si="5"/>
        <v>0</v>
      </c>
      <c r="L25" s="10">
        <f t="shared" si="5"/>
        <v>0</v>
      </c>
      <c r="M25" s="10">
        <f t="shared" si="5"/>
        <v>0</v>
      </c>
      <c r="N25" s="10">
        <f t="shared" si="5"/>
        <v>0</v>
      </c>
      <c r="O25" s="10">
        <f>O18-O24</f>
        <v>0</v>
      </c>
      <c r="P25" s="10">
        <f>P18-P24</f>
        <v>0</v>
      </c>
      <c r="Q25" s="10">
        <f>Q18-Q24</f>
        <v>0</v>
      </c>
      <c r="R25" s="10">
        <f>R18-R24</f>
        <v>0</v>
      </c>
      <c r="S25" s="10">
        <f t="shared" si="5"/>
        <v>0</v>
      </c>
      <c r="T25" s="10">
        <f t="shared" si="5"/>
        <v>0</v>
      </c>
    </row>
    <row r="26" spans="1:20" s="27" customFormat="1" ht="17.25" customHeight="1" thickBot="1">
      <c r="A26" s="75" t="s">
        <v>16</v>
      </c>
      <c r="B26" s="43">
        <v>3045334</v>
      </c>
      <c r="C26" s="43">
        <v>5532212</v>
      </c>
      <c r="D26" s="43">
        <v>13773295</v>
      </c>
      <c r="E26" s="43">
        <v>14258763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f aca="true" t="shared" si="6" ref="K26:T26">K27+K28+K29+K30+K31+K32+K33+K34</f>
        <v>0</v>
      </c>
      <c r="L26" s="43">
        <f t="shared" si="6"/>
        <v>0</v>
      </c>
      <c r="M26" s="43">
        <f t="shared" si="6"/>
        <v>0</v>
      </c>
      <c r="N26" s="43">
        <f t="shared" si="6"/>
        <v>0</v>
      </c>
      <c r="O26" s="43">
        <f t="shared" si="6"/>
        <v>0</v>
      </c>
      <c r="P26" s="43">
        <f t="shared" si="6"/>
        <v>0</v>
      </c>
      <c r="Q26" s="43">
        <f t="shared" si="6"/>
        <v>0</v>
      </c>
      <c r="R26" s="43">
        <f t="shared" si="6"/>
        <v>0</v>
      </c>
      <c r="S26" s="43">
        <f t="shared" si="6"/>
        <v>0</v>
      </c>
      <c r="T26" s="43">
        <f t="shared" si="6"/>
        <v>0</v>
      </c>
    </row>
    <row r="27" spans="1:20" s="57" customFormat="1" ht="21" customHeight="1">
      <c r="A27" s="72" t="s">
        <v>25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s="57" customFormat="1" ht="13.5" customHeight="1">
      <c r="A28" s="73" t="s">
        <v>17</v>
      </c>
      <c r="B28" s="17">
        <v>1100291</v>
      </c>
      <c r="C28" s="17">
        <v>3450050</v>
      </c>
      <c r="D28" s="17">
        <v>12092784</v>
      </c>
      <c r="E28" s="17">
        <v>6588817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57" customFormat="1" ht="15" customHeight="1">
      <c r="A29" s="73" t="s">
        <v>18</v>
      </c>
      <c r="B29" s="17">
        <v>161608</v>
      </c>
      <c r="C29" s="17">
        <v>469092</v>
      </c>
      <c r="D29" s="17">
        <v>1204798</v>
      </c>
      <c r="E29" s="17">
        <v>5207059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57" customFormat="1" ht="15" customHeight="1">
      <c r="A30" s="73" t="s">
        <v>21</v>
      </c>
      <c r="B30" s="19" t="s">
        <v>24</v>
      </c>
      <c r="C30" s="19" t="s">
        <v>24</v>
      </c>
      <c r="D30" s="19" t="s">
        <v>24</v>
      </c>
      <c r="E30" s="17">
        <v>2301000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s="57" customFormat="1" ht="15.75" customHeight="1">
      <c r="A31" s="73" t="s">
        <v>3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57" customFormat="1" ht="12" customHeight="1">
      <c r="A32" s="73" t="s">
        <v>4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57" customFormat="1" ht="16.5" customHeight="1">
      <c r="A33" s="73" t="s">
        <v>5</v>
      </c>
      <c r="B33" s="17">
        <v>1758435</v>
      </c>
      <c r="C33" s="17">
        <v>1613070</v>
      </c>
      <c r="D33" s="17">
        <v>475713</v>
      </c>
      <c r="E33" s="17">
        <v>161887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57" customFormat="1" ht="16.5" customHeight="1" thickBot="1">
      <c r="A34" s="77" t="s">
        <v>19</v>
      </c>
      <c r="B34" s="21">
        <v>25000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0" ht="19.5" customHeight="1" thickBot="1">
      <c r="A35" s="78" t="s">
        <v>11</v>
      </c>
      <c r="B35" s="44">
        <v>2612829</v>
      </c>
      <c r="C35" s="44">
        <v>1694214</v>
      </c>
      <c r="D35" s="44">
        <v>2471912</v>
      </c>
      <c r="E35" s="44">
        <v>7852221</v>
      </c>
      <c r="F35" s="44">
        <v>7564186</v>
      </c>
      <c r="G35" s="44">
        <v>5518417</v>
      </c>
      <c r="H35" s="44">
        <v>5062110</v>
      </c>
      <c r="I35" s="44">
        <v>4735288</v>
      </c>
      <c r="J35" s="44">
        <v>1087640</v>
      </c>
      <c r="K35" s="44">
        <f aca="true" t="shared" si="7" ref="K35:T35">K36+K37+K38</f>
        <v>0</v>
      </c>
      <c r="L35" s="44">
        <f t="shared" si="7"/>
        <v>0</v>
      </c>
      <c r="M35" s="44">
        <f t="shared" si="7"/>
        <v>0</v>
      </c>
      <c r="N35" s="44">
        <f t="shared" si="7"/>
        <v>0</v>
      </c>
      <c r="O35" s="44">
        <f t="shared" si="7"/>
        <v>0</v>
      </c>
      <c r="P35" s="44">
        <f t="shared" si="7"/>
        <v>0</v>
      </c>
      <c r="Q35" s="44">
        <f t="shared" si="7"/>
        <v>0</v>
      </c>
      <c r="R35" s="44">
        <f t="shared" si="7"/>
        <v>0</v>
      </c>
      <c r="S35" s="44">
        <f t="shared" si="7"/>
        <v>0</v>
      </c>
      <c r="T35" s="44">
        <f t="shared" si="7"/>
        <v>0</v>
      </c>
    </row>
    <row r="36" spans="1:20" s="57" customFormat="1" ht="24" customHeight="1">
      <c r="A36" s="49" t="s">
        <v>26</v>
      </c>
      <c r="B36" s="15">
        <v>1612829</v>
      </c>
      <c r="C36" s="15">
        <v>1694214</v>
      </c>
      <c r="D36" s="15">
        <v>2471912</v>
      </c>
      <c r="E36" s="15">
        <v>7852221</v>
      </c>
      <c r="F36" s="15">
        <v>7564186</v>
      </c>
      <c r="G36" s="15">
        <v>5518417</v>
      </c>
      <c r="H36" s="15">
        <v>5062110</v>
      </c>
      <c r="I36" s="15">
        <v>4735288</v>
      </c>
      <c r="J36" s="15">
        <v>1087640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s="57" customFormat="1" ht="27.75" customHeight="1">
      <c r="A37" s="72" t="s">
        <v>12</v>
      </c>
      <c r="B37" s="45">
        <v>0</v>
      </c>
      <c r="C37" s="45">
        <v>0</v>
      </c>
      <c r="D37" s="45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1:20" s="57" customFormat="1" ht="24" customHeight="1">
      <c r="A38" s="49" t="s">
        <v>13</v>
      </c>
      <c r="B38" s="15">
        <v>1000000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s="48" customFormat="1" ht="39.75" customHeight="1">
      <c r="A39" s="49" t="s">
        <v>63</v>
      </c>
      <c r="B39" s="50" t="str">
        <f>IF((B18+B26-B24-B35)=0,"OK","Bilans różny od zera- SPRAWDŹ!!!")</f>
        <v>Bilans różny od zera- SPRAWDŹ!!!</v>
      </c>
      <c r="C39" s="50" t="str">
        <f aca="true" t="shared" si="8" ref="C39:T39">IF((C18+C26-C24-C35)=0,"OK","Bilans różny od zera- SPRAWDŹ!!!")</f>
        <v>Bilans różny od zera- SPRAWDŹ!!!</v>
      </c>
      <c r="D39" s="50" t="str">
        <f t="shared" si="8"/>
        <v>Bilans różny od zera- SPRAWDŹ!!!</v>
      </c>
      <c r="E39" s="50" t="str">
        <f t="shared" si="8"/>
        <v>OK</v>
      </c>
      <c r="F39" s="50" t="str">
        <f t="shared" si="8"/>
        <v>OK</v>
      </c>
      <c r="G39" s="50" t="str">
        <f t="shared" si="8"/>
        <v>OK</v>
      </c>
      <c r="H39" s="50" t="str">
        <f t="shared" si="8"/>
        <v>OK</v>
      </c>
      <c r="I39" s="50" t="str">
        <f t="shared" si="8"/>
        <v>OK</v>
      </c>
      <c r="J39" s="50" t="str">
        <f t="shared" si="8"/>
        <v>OK</v>
      </c>
      <c r="K39" s="50" t="str">
        <f t="shared" si="8"/>
        <v>OK</v>
      </c>
      <c r="L39" s="50" t="str">
        <f t="shared" si="8"/>
        <v>OK</v>
      </c>
      <c r="M39" s="50" t="str">
        <f t="shared" si="8"/>
        <v>OK</v>
      </c>
      <c r="N39" s="50" t="str">
        <f t="shared" si="8"/>
        <v>OK</v>
      </c>
      <c r="O39" s="50" t="str">
        <f t="shared" si="8"/>
        <v>OK</v>
      </c>
      <c r="P39" s="50" t="str">
        <f t="shared" si="8"/>
        <v>OK</v>
      </c>
      <c r="Q39" s="50" t="str">
        <f t="shared" si="8"/>
        <v>OK</v>
      </c>
      <c r="R39" s="50" t="str">
        <f t="shared" si="8"/>
        <v>OK</v>
      </c>
      <c r="S39" s="50" t="str">
        <f t="shared" si="8"/>
        <v>OK</v>
      </c>
      <c r="T39" s="50" t="str">
        <f t="shared" si="8"/>
        <v>OK</v>
      </c>
    </row>
    <row r="40" spans="1:20" s="53" customFormat="1" ht="26.25" customHeight="1">
      <c r="A40" s="51" t="s">
        <v>28</v>
      </c>
      <c r="B40" s="52">
        <f>B8-B19</f>
        <v>5453583</v>
      </c>
      <c r="C40" s="52">
        <f>C8-C19</f>
        <v>3119211</v>
      </c>
      <c r="D40" s="52">
        <f>D8-D19</f>
        <v>1759851</v>
      </c>
      <c r="E40" s="52">
        <f aca="true" t="shared" si="9" ref="E40:T40">E8-E19</f>
        <v>6025084</v>
      </c>
      <c r="F40" s="52">
        <f t="shared" si="9"/>
        <v>8356900</v>
      </c>
      <c r="G40" s="52">
        <f t="shared" si="9"/>
        <v>7448417</v>
      </c>
      <c r="H40" s="52">
        <f t="shared" si="9"/>
        <v>6492110</v>
      </c>
      <c r="I40" s="52">
        <f t="shared" si="9"/>
        <v>6165288</v>
      </c>
      <c r="J40" s="52">
        <f t="shared" si="9"/>
        <v>5517640</v>
      </c>
      <c r="K40" s="52">
        <f t="shared" si="9"/>
        <v>0</v>
      </c>
      <c r="L40" s="52">
        <f t="shared" si="9"/>
        <v>0</v>
      </c>
      <c r="M40" s="52">
        <f t="shared" si="9"/>
        <v>0</v>
      </c>
      <c r="N40" s="52">
        <f t="shared" si="9"/>
        <v>0</v>
      </c>
      <c r="O40" s="52">
        <f t="shared" si="9"/>
        <v>0</v>
      </c>
      <c r="P40" s="52">
        <f t="shared" si="9"/>
        <v>0</v>
      </c>
      <c r="Q40" s="52">
        <f t="shared" si="9"/>
        <v>0</v>
      </c>
      <c r="R40" s="52">
        <f t="shared" si="9"/>
        <v>0</v>
      </c>
      <c r="S40" s="52">
        <f t="shared" si="9"/>
        <v>0</v>
      </c>
      <c r="T40" s="52">
        <f t="shared" si="9"/>
        <v>0</v>
      </c>
    </row>
    <row r="41" spans="1:20" s="53" customFormat="1" ht="26.25" customHeight="1">
      <c r="A41" s="54" t="s">
        <v>29</v>
      </c>
      <c r="B41" s="55">
        <f>B8/B19*100</f>
        <v>117.99259950752463</v>
      </c>
      <c r="C41" s="55">
        <f>C8/C19*100</f>
        <v>109.23709236239492</v>
      </c>
      <c r="D41" s="55">
        <f>D8/D19*100</f>
        <v>104.90937992385282</v>
      </c>
      <c r="E41" s="55">
        <f aca="true" t="shared" si="10" ref="E41:T41">E8/E19*100</f>
        <v>116.69586763224058</v>
      </c>
      <c r="F41" s="55">
        <f t="shared" si="10"/>
        <v>124.12217831794041</v>
      </c>
      <c r="G41" s="55">
        <f t="shared" si="10"/>
        <v>121.1928674287648</v>
      </c>
      <c r="H41" s="55">
        <f t="shared" si="10"/>
        <v>117.95001425995532</v>
      </c>
      <c r="I41" s="55">
        <f t="shared" si="10"/>
        <v>116.73281405862004</v>
      </c>
      <c r="J41" s="55">
        <f t="shared" si="10"/>
        <v>114.49043799799358</v>
      </c>
      <c r="K41" s="55" t="e">
        <f t="shared" si="10"/>
        <v>#DIV/0!</v>
      </c>
      <c r="L41" s="55" t="e">
        <f t="shared" si="10"/>
        <v>#DIV/0!</v>
      </c>
      <c r="M41" s="55" t="e">
        <f t="shared" si="10"/>
        <v>#DIV/0!</v>
      </c>
      <c r="N41" s="55" t="e">
        <f t="shared" si="10"/>
        <v>#DIV/0!</v>
      </c>
      <c r="O41" s="55" t="e">
        <f t="shared" si="10"/>
        <v>#DIV/0!</v>
      </c>
      <c r="P41" s="55" t="e">
        <f t="shared" si="10"/>
        <v>#DIV/0!</v>
      </c>
      <c r="Q41" s="55" t="e">
        <f t="shared" si="10"/>
        <v>#DIV/0!</v>
      </c>
      <c r="R41" s="55" t="e">
        <f t="shared" si="10"/>
        <v>#DIV/0!</v>
      </c>
      <c r="S41" s="55" t="e">
        <f t="shared" si="10"/>
        <v>#DIV/0!</v>
      </c>
      <c r="T41" s="55" t="e">
        <f t="shared" si="10"/>
        <v>#DIV/0!</v>
      </c>
    </row>
    <row r="42" spans="1:20" s="53" customFormat="1" ht="25.5" customHeight="1">
      <c r="A42" s="56" t="s">
        <v>46</v>
      </c>
      <c r="B42" s="23">
        <v>7680524</v>
      </c>
      <c r="C42" s="23">
        <v>9413388</v>
      </c>
      <c r="D42" s="23">
        <v>20193571</v>
      </c>
      <c r="E42" s="23">
        <v>24907621</v>
      </c>
      <c r="F42" s="34">
        <f aca="true" t="shared" si="11" ref="F42:T42">E42+F27+F28+F29+F30-F36-F37</f>
        <v>17343435</v>
      </c>
      <c r="G42" s="34">
        <f t="shared" si="11"/>
        <v>11825018</v>
      </c>
      <c r="H42" s="34">
        <f t="shared" si="11"/>
        <v>6762908</v>
      </c>
      <c r="I42" s="34">
        <f t="shared" si="11"/>
        <v>2027620</v>
      </c>
      <c r="J42" s="34">
        <f t="shared" si="11"/>
        <v>939980</v>
      </c>
      <c r="K42" s="34">
        <v>0</v>
      </c>
      <c r="L42" s="34">
        <v>0</v>
      </c>
      <c r="M42" s="34">
        <f t="shared" si="11"/>
        <v>0</v>
      </c>
      <c r="N42" s="34">
        <f t="shared" si="11"/>
        <v>0</v>
      </c>
      <c r="O42" s="34">
        <f t="shared" si="11"/>
        <v>0</v>
      </c>
      <c r="P42" s="34">
        <f t="shared" si="11"/>
        <v>0</v>
      </c>
      <c r="Q42" s="34">
        <f t="shared" si="11"/>
        <v>0</v>
      </c>
      <c r="R42" s="34">
        <f t="shared" si="11"/>
        <v>0</v>
      </c>
      <c r="S42" s="34">
        <f t="shared" si="11"/>
        <v>0</v>
      </c>
      <c r="T42" s="34">
        <f t="shared" si="11"/>
        <v>0</v>
      </c>
    </row>
    <row r="43" spans="1:20" s="41" customFormat="1" ht="24.75" customHeight="1">
      <c r="A43" s="79" t="s">
        <v>47</v>
      </c>
      <c r="B43" s="23"/>
      <c r="C43" s="23">
        <v>492064</v>
      </c>
      <c r="D43" s="23">
        <v>45488</v>
      </c>
      <c r="E43" s="23">
        <v>1530604</v>
      </c>
      <c r="F43" s="34" t="s">
        <v>24</v>
      </c>
      <c r="G43" s="34" t="s">
        <v>24</v>
      </c>
      <c r="H43" s="34" t="s">
        <v>24</v>
      </c>
      <c r="I43" s="34" t="s">
        <v>24</v>
      </c>
      <c r="J43" s="34" t="s">
        <v>24</v>
      </c>
      <c r="K43" s="34" t="s">
        <v>24</v>
      </c>
      <c r="L43" s="34" t="s">
        <v>24</v>
      </c>
      <c r="M43" s="34" t="s">
        <v>24</v>
      </c>
      <c r="N43" s="34" t="s">
        <v>24</v>
      </c>
      <c r="O43" s="34" t="s">
        <v>24</v>
      </c>
      <c r="P43" s="34" t="s">
        <v>24</v>
      </c>
      <c r="Q43" s="34" t="s">
        <v>24</v>
      </c>
      <c r="R43" s="34" t="s">
        <v>24</v>
      </c>
      <c r="S43" s="34" t="s">
        <v>24</v>
      </c>
      <c r="T43" s="34" t="s">
        <v>24</v>
      </c>
    </row>
    <row r="44" spans="1:20" s="59" customFormat="1" ht="30" customHeight="1">
      <c r="A44" s="56" t="s">
        <v>48</v>
      </c>
      <c r="B44" s="24">
        <v>0</v>
      </c>
      <c r="C44" s="24">
        <v>0</v>
      </c>
      <c r="D44" s="24">
        <v>0</v>
      </c>
      <c r="E44" s="24"/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20" s="59" customFormat="1" ht="35.25" customHeight="1">
      <c r="A45" s="56" t="s">
        <v>55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1:20" s="41" customFormat="1" ht="42.75" customHeight="1">
      <c r="A46" s="80" t="s">
        <v>49</v>
      </c>
      <c r="B46" s="26">
        <f aca="true" t="shared" si="12" ref="B46:T46">B42/B18*100</f>
        <v>21.083141681069296</v>
      </c>
      <c r="C46" s="26">
        <f t="shared" si="12"/>
        <v>25.309053882349126</v>
      </c>
      <c r="D46" s="26">
        <f t="shared" si="12"/>
        <v>50.762297137825115</v>
      </c>
      <c r="E46" s="26">
        <f t="shared" si="12"/>
        <v>49.622250152262815</v>
      </c>
      <c r="F46" s="26">
        <f t="shared" si="12"/>
        <v>39.743664719001714</v>
      </c>
      <c r="G46" s="26">
        <f t="shared" si="12"/>
        <v>27.761983274563317</v>
      </c>
      <c r="H46" s="26">
        <f t="shared" si="12"/>
        <v>15.853107695589468</v>
      </c>
      <c r="I46" s="26">
        <f t="shared" si="12"/>
        <v>4.714213287263645</v>
      </c>
      <c r="J46" s="26">
        <f t="shared" si="12"/>
        <v>2.1561429360501925</v>
      </c>
      <c r="K46" s="26" t="e">
        <f t="shared" si="12"/>
        <v>#DIV/0!</v>
      </c>
      <c r="L46" s="26" t="e">
        <f t="shared" si="12"/>
        <v>#DIV/0!</v>
      </c>
      <c r="M46" s="26" t="e">
        <f t="shared" si="12"/>
        <v>#DIV/0!</v>
      </c>
      <c r="N46" s="26" t="e">
        <f t="shared" si="12"/>
        <v>#DIV/0!</v>
      </c>
      <c r="O46" s="26" t="e">
        <f t="shared" si="12"/>
        <v>#DIV/0!</v>
      </c>
      <c r="P46" s="26" t="e">
        <f t="shared" si="12"/>
        <v>#DIV/0!</v>
      </c>
      <c r="Q46" s="26" t="e">
        <f t="shared" si="12"/>
        <v>#DIV/0!</v>
      </c>
      <c r="R46" s="26" t="e">
        <f t="shared" si="12"/>
        <v>#DIV/0!</v>
      </c>
      <c r="S46" s="26" t="e">
        <f t="shared" si="12"/>
        <v>#DIV/0!</v>
      </c>
      <c r="T46" s="26" t="e">
        <f t="shared" si="12"/>
        <v>#DIV/0!</v>
      </c>
    </row>
    <row r="47" spans="1:20" s="41" customFormat="1" ht="41.25" customHeight="1">
      <c r="A47" s="80" t="s">
        <v>50</v>
      </c>
      <c r="B47" s="26">
        <f aca="true" t="shared" si="13" ref="B47:T47">(B42-B48)/B18*100</f>
        <v>21.083141681069296</v>
      </c>
      <c r="C47" s="26">
        <f t="shared" si="13"/>
        <v>25.309053882349126</v>
      </c>
      <c r="D47" s="26">
        <f t="shared" si="13"/>
        <v>50.762297137825115</v>
      </c>
      <c r="E47" s="26">
        <f t="shared" si="13"/>
        <v>31.806706720090087</v>
      </c>
      <c r="F47" s="26">
        <f t="shared" si="13"/>
        <v>25.770371388505648</v>
      </c>
      <c r="G47" s="26">
        <f t="shared" si="13"/>
        <v>17.10022405823279</v>
      </c>
      <c r="H47" s="26">
        <f t="shared" si="13"/>
        <v>9.009760354150538</v>
      </c>
      <c r="I47" s="26">
        <f t="shared" si="13"/>
        <v>1.6977138430080159</v>
      </c>
      <c r="J47" s="26">
        <f t="shared" si="13"/>
        <v>0</v>
      </c>
      <c r="K47" s="26" t="e">
        <f t="shared" si="13"/>
        <v>#DIV/0!</v>
      </c>
      <c r="L47" s="26" t="e">
        <f t="shared" si="13"/>
        <v>#DIV/0!</v>
      </c>
      <c r="M47" s="26" t="e">
        <f t="shared" si="13"/>
        <v>#DIV/0!</v>
      </c>
      <c r="N47" s="26" t="e">
        <f t="shared" si="13"/>
        <v>#DIV/0!</v>
      </c>
      <c r="O47" s="26" t="e">
        <f t="shared" si="13"/>
        <v>#DIV/0!</v>
      </c>
      <c r="P47" s="26" t="e">
        <f t="shared" si="13"/>
        <v>#DIV/0!</v>
      </c>
      <c r="Q47" s="26" t="e">
        <f t="shared" si="13"/>
        <v>#DIV/0!</v>
      </c>
      <c r="R47" s="26" t="e">
        <f t="shared" si="13"/>
        <v>#DIV/0!</v>
      </c>
      <c r="S47" s="26" t="e">
        <f t="shared" si="13"/>
        <v>#DIV/0!</v>
      </c>
      <c r="T47" s="26" t="e">
        <f t="shared" si="13"/>
        <v>#DIV/0!</v>
      </c>
    </row>
    <row r="48" spans="1:20" s="59" customFormat="1" ht="36.75" customHeight="1">
      <c r="A48" s="80" t="s">
        <v>58</v>
      </c>
      <c r="B48" s="25">
        <v>0</v>
      </c>
      <c r="C48" s="25">
        <v>0</v>
      </c>
      <c r="D48" s="25">
        <v>0</v>
      </c>
      <c r="E48" s="25">
        <v>8942416</v>
      </c>
      <c r="F48" s="25">
        <v>6097699</v>
      </c>
      <c r="G48" s="25">
        <v>4541300</v>
      </c>
      <c r="H48" s="25">
        <v>2919360</v>
      </c>
      <c r="I48" s="25">
        <v>1297420</v>
      </c>
      <c r="J48" s="25">
        <v>939980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s="41" customFormat="1" ht="42.75" customHeight="1">
      <c r="A49" s="80" t="s">
        <v>51</v>
      </c>
      <c r="B49" s="26">
        <f>(B20+B21+B22+B36+B37)/B18*100</f>
        <v>5.0344781924327995</v>
      </c>
      <c r="C49" s="26">
        <f>(C20+C21+C22+C36+C37)/C18*100</f>
        <v>5.3687719689086535</v>
      </c>
      <c r="D49" s="26">
        <f>(D20+D21+D22+D36+D37)/D18*100</f>
        <v>7.127214125951915</v>
      </c>
      <c r="E49" s="26">
        <f aca="true" t="shared" si="14" ref="E49:T49">(E20+E21+E22+E36+E37)/E18*100</f>
        <v>17.087983074467118</v>
      </c>
      <c r="F49" s="26">
        <f>(F20+F21+F22+F36+F37)/F18*100</f>
        <v>18.93794611963939</v>
      </c>
      <c r="G49" s="26">
        <f t="shared" si="14"/>
        <v>14.481795256847137</v>
      </c>
      <c r="H49" s="26">
        <f t="shared" si="14"/>
        <v>13.272698610460779</v>
      </c>
      <c r="I49" s="26">
        <f>(I20+I21+I22+I36+I37)/I18*100</f>
        <v>12.172036304757258</v>
      </c>
      <c r="J49" s="26">
        <f t="shared" si="14"/>
        <v>2.7930444101493186</v>
      </c>
      <c r="K49" s="26" t="e">
        <f t="shared" si="14"/>
        <v>#DIV/0!</v>
      </c>
      <c r="L49" s="26" t="e">
        <f t="shared" si="14"/>
        <v>#DIV/0!</v>
      </c>
      <c r="M49" s="26" t="e">
        <f t="shared" si="14"/>
        <v>#DIV/0!</v>
      </c>
      <c r="N49" s="26" t="e">
        <f t="shared" si="14"/>
        <v>#DIV/0!</v>
      </c>
      <c r="O49" s="26" t="e">
        <f>(O20+O21+O22+O36+O37)/O18*100</f>
        <v>#DIV/0!</v>
      </c>
      <c r="P49" s="26" t="e">
        <f>(P20+P21+P22+P36+P37)/P18*100</f>
        <v>#DIV/0!</v>
      </c>
      <c r="Q49" s="26" t="e">
        <f>(Q20+Q21+Q22+Q36+Q37)/Q18*100</f>
        <v>#DIV/0!</v>
      </c>
      <c r="R49" s="26" t="e">
        <f>(R20+R21+R22+R36+R37)/R18*100</f>
        <v>#DIV/0!</v>
      </c>
      <c r="S49" s="26" t="e">
        <f t="shared" si="14"/>
        <v>#DIV/0!</v>
      </c>
      <c r="T49" s="26" t="e">
        <f t="shared" si="14"/>
        <v>#DIV/0!</v>
      </c>
    </row>
    <row r="50" spans="1:20" s="41" customFormat="1" ht="39" customHeight="1">
      <c r="A50" s="80" t="s">
        <v>52</v>
      </c>
      <c r="B50" s="26">
        <f aca="true" t="shared" si="15" ref="B50:T50">(B20+B21+B22+B36+B37-B51)/B18*100</f>
        <v>5.0344781924327995</v>
      </c>
      <c r="C50" s="26">
        <f t="shared" si="15"/>
        <v>5.3687719689086535</v>
      </c>
      <c r="D50" s="26">
        <f t="shared" si="15"/>
        <v>7.127214125951915</v>
      </c>
      <c r="E50" s="26">
        <f t="shared" si="15"/>
        <v>8.457283762843874</v>
      </c>
      <c r="F50" s="26">
        <f t="shared" si="15"/>
        <v>11.731612536693163</v>
      </c>
      <c r="G50" s="26">
        <f t="shared" si="15"/>
        <v>10.311176964495987</v>
      </c>
      <c r="H50" s="26">
        <f t="shared" si="15"/>
        <v>13.272698610460779</v>
      </c>
      <c r="I50" s="26">
        <f t="shared" si="15"/>
        <v>12.172036304757258</v>
      </c>
      <c r="J50" s="26">
        <f t="shared" si="15"/>
        <v>2.7930444101493186</v>
      </c>
      <c r="K50" s="26" t="e">
        <f t="shared" si="15"/>
        <v>#DIV/0!</v>
      </c>
      <c r="L50" s="26" t="e">
        <f t="shared" si="15"/>
        <v>#DIV/0!</v>
      </c>
      <c r="M50" s="26" t="e">
        <f t="shared" si="15"/>
        <v>#DIV/0!</v>
      </c>
      <c r="N50" s="26" t="e">
        <f t="shared" si="15"/>
        <v>#DIV/0!</v>
      </c>
      <c r="O50" s="26" t="e">
        <f t="shared" si="15"/>
        <v>#DIV/0!</v>
      </c>
      <c r="P50" s="26" t="e">
        <f t="shared" si="15"/>
        <v>#DIV/0!</v>
      </c>
      <c r="Q50" s="26" t="e">
        <f t="shared" si="15"/>
        <v>#DIV/0!</v>
      </c>
      <c r="R50" s="26" t="e">
        <f t="shared" si="15"/>
        <v>#DIV/0!</v>
      </c>
      <c r="S50" s="26" t="e">
        <f t="shared" si="15"/>
        <v>#DIV/0!</v>
      </c>
      <c r="T50" s="26" t="e">
        <f t="shared" si="15"/>
        <v>#DIV/0!</v>
      </c>
    </row>
    <row r="51" spans="1:20" s="59" customFormat="1" ht="69" customHeight="1">
      <c r="A51" s="80" t="s">
        <v>53</v>
      </c>
      <c r="B51" s="25">
        <v>0</v>
      </c>
      <c r="C51" s="25">
        <v>0</v>
      </c>
      <c r="D51" s="25">
        <v>0</v>
      </c>
      <c r="E51" s="25">
        <v>4332133</v>
      </c>
      <c r="F51" s="25">
        <v>3144717</v>
      </c>
      <c r="G51" s="25">
        <v>1776445</v>
      </c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 s="41" customFormat="1" ht="31.5" customHeight="1">
      <c r="A52" s="81" t="s">
        <v>59</v>
      </c>
      <c r="B52" s="37" t="s">
        <v>24</v>
      </c>
      <c r="C52" s="37" t="s">
        <v>24</v>
      </c>
      <c r="D52" s="37" t="s">
        <v>24</v>
      </c>
      <c r="E52" s="37" t="s">
        <v>24</v>
      </c>
      <c r="F52" s="38">
        <f>F8+F32+F33-F19</f>
        <v>8356900</v>
      </c>
      <c r="G52" s="38">
        <f aca="true" t="shared" si="16" ref="G52:T52">G8+G32+G33-G19</f>
        <v>7448417</v>
      </c>
      <c r="H52" s="38">
        <f t="shared" si="16"/>
        <v>6492110</v>
      </c>
      <c r="I52" s="38">
        <f t="shared" si="16"/>
        <v>6165288</v>
      </c>
      <c r="J52" s="38">
        <f t="shared" si="16"/>
        <v>5517640</v>
      </c>
      <c r="K52" s="38">
        <f t="shared" si="16"/>
        <v>0</v>
      </c>
      <c r="L52" s="38">
        <f t="shared" si="16"/>
        <v>0</v>
      </c>
      <c r="M52" s="38">
        <f t="shared" si="16"/>
        <v>0</v>
      </c>
      <c r="N52" s="38">
        <f t="shared" si="16"/>
        <v>0</v>
      </c>
      <c r="O52" s="38">
        <f t="shared" si="16"/>
        <v>0</v>
      </c>
      <c r="P52" s="38">
        <f t="shared" si="16"/>
        <v>0</v>
      </c>
      <c r="Q52" s="38">
        <f t="shared" si="16"/>
        <v>0</v>
      </c>
      <c r="R52" s="38">
        <f t="shared" si="16"/>
        <v>0</v>
      </c>
      <c r="S52" s="38">
        <f t="shared" si="16"/>
        <v>0</v>
      </c>
      <c r="T52" s="38">
        <f t="shared" si="16"/>
        <v>0</v>
      </c>
    </row>
    <row r="53" spans="1:20" s="41" customFormat="1" ht="42.75" customHeight="1">
      <c r="A53" s="82" t="s">
        <v>60</v>
      </c>
      <c r="B53" s="60"/>
      <c r="C53" s="60"/>
      <c r="D53" s="60"/>
      <c r="E53" s="89">
        <f>(E36+E37+E20+E21+E22-E51)/E18</f>
        <v>0.08457283762843873</v>
      </c>
      <c r="F53" s="89">
        <f>(F36+F37+F20+F21+F22-F51)/F18</f>
        <v>0.11731612536693163</v>
      </c>
      <c r="G53" s="89">
        <f aca="true" t="shared" si="17" ref="G53:T53">(G36+G37+G20+G21+G22-G51)/G18</f>
        <v>0.10311176964495987</v>
      </c>
      <c r="H53" s="89">
        <f t="shared" si="17"/>
        <v>0.13272698610460779</v>
      </c>
      <c r="I53" s="89">
        <f t="shared" si="17"/>
        <v>0.12172036304757258</v>
      </c>
      <c r="J53" s="89">
        <f t="shared" si="17"/>
        <v>0.027930444101493184</v>
      </c>
      <c r="K53" s="89" t="e">
        <f t="shared" si="17"/>
        <v>#DIV/0!</v>
      </c>
      <c r="L53" s="89" t="e">
        <f t="shared" si="17"/>
        <v>#DIV/0!</v>
      </c>
      <c r="M53" s="89" t="e">
        <f t="shared" si="17"/>
        <v>#DIV/0!</v>
      </c>
      <c r="N53" s="89" t="e">
        <f t="shared" si="17"/>
        <v>#DIV/0!</v>
      </c>
      <c r="O53" s="89" t="e">
        <f t="shared" si="17"/>
        <v>#DIV/0!</v>
      </c>
      <c r="P53" s="89" t="e">
        <f t="shared" si="17"/>
        <v>#DIV/0!</v>
      </c>
      <c r="Q53" s="89" t="e">
        <f t="shared" si="17"/>
        <v>#DIV/0!</v>
      </c>
      <c r="R53" s="89" t="e">
        <f t="shared" si="17"/>
        <v>#DIV/0!</v>
      </c>
      <c r="S53" s="89" t="e">
        <f t="shared" si="17"/>
        <v>#DIV/0!</v>
      </c>
      <c r="T53" s="89" t="e">
        <f t="shared" si="17"/>
        <v>#DIV/0!</v>
      </c>
    </row>
    <row r="54" spans="1:20" s="41" customFormat="1" ht="42" customHeight="1">
      <c r="A54" s="83" t="s">
        <v>62</v>
      </c>
      <c r="B54" s="61"/>
      <c r="C54" s="61"/>
      <c r="D54" s="61"/>
      <c r="E54" s="36" t="str">
        <f>IF(E53&lt;=E55,"TAK","NIE")</f>
        <v>TAK</v>
      </c>
      <c r="F54" s="36" t="str">
        <f aca="true" t="shared" si="18" ref="F54:T54">IF(F53&lt;=F55,"TAK","NIE")</f>
        <v>NIE</v>
      </c>
      <c r="G54" s="36" t="str">
        <f t="shared" si="18"/>
        <v>TAK</v>
      </c>
      <c r="H54" s="36" t="str">
        <f t="shared" si="18"/>
        <v>TAK</v>
      </c>
      <c r="I54" s="36" t="str">
        <f t="shared" si="18"/>
        <v>TAK</v>
      </c>
      <c r="J54" s="36" t="str">
        <f t="shared" si="18"/>
        <v>TAK</v>
      </c>
      <c r="K54" s="36" t="e">
        <f t="shared" si="18"/>
        <v>#DIV/0!</v>
      </c>
      <c r="L54" s="36" t="e">
        <f t="shared" si="18"/>
        <v>#DIV/0!</v>
      </c>
      <c r="M54" s="36" t="e">
        <f t="shared" si="18"/>
        <v>#DIV/0!</v>
      </c>
      <c r="N54" s="36" t="e">
        <f t="shared" si="18"/>
        <v>#DIV/0!</v>
      </c>
      <c r="O54" s="36" t="e">
        <f t="shared" si="18"/>
        <v>#DIV/0!</v>
      </c>
      <c r="P54" s="36" t="e">
        <f t="shared" si="18"/>
        <v>#DIV/0!</v>
      </c>
      <c r="Q54" s="36" t="e">
        <f t="shared" si="18"/>
        <v>#DIV/0!</v>
      </c>
      <c r="R54" s="36" t="e">
        <f t="shared" si="18"/>
        <v>#DIV/0!</v>
      </c>
      <c r="S54" s="36" t="e">
        <f t="shared" si="18"/>
        <v>#DIV/0!</v>
      </c>
      <c r="T54" s="36" t="e">
        <f t="shared" si="18"/>
        <v>#DIV/0!</v>
      </c>
    </row>
    <row r="55" spans="1:20" s="41" customFormat="1" ht="43.5" customHeight="1">
      <c r="A55" s="82" t="s">
        <v>61</v>
      </c>
      <c r="B55" s="60"/>
      <c r="C55" s="60"/>
      <c r="D55" s="60"/>
      <c r="E55" s="89">
        <f>1/3*((D8+D15-D19)/D18+(C8+C15-C19)/C18+(B8+B15-B19)/B18)</f>
        <v>0.0956699946295992</v>
      </c>
      <c r="F55" s="89">
        <f>1/3*((E8+E15-E19)/E18+(D8+D15-D19)/D18+(C8+C15-C19)/C18)</f>
        <v>0.10818764373693338</v>
      </c>
      <c r="G55" s="89">
        <f>1/3*((F8+F15-F19)/F18+(E8+E15-E19)/E18+(D8+D15-D19)/D18)</f>
        <v>0.14401155621708636</v>
      </c>
      <c r="H55" s="89">
        <f aca="true" t="shared" si="19" ref="H55:T55">1/3*((G8+G15-G19)/G18+(F8+F15-F19)/F18+(E8+E15-E19)/E18)</f>
        <v>0.18485680590723608</v>
      </c>
      <c r="I55" s="89">
        <f t="shared" si="19"/>
        <v>0.1728520766102856</v>
      </c>
      <c r="J55" s="89">
        <f t="shared" si="19"/>
        <v>0.15679833745786578</v>
      </c>
      <c r="K55" s="89">
        <f t="shared" si="19"/>
        <v>0.14069689747848135</v>
      </c>
      <c r="L55" s="89" t="e">
        <f t="shared" si="19"/>
        <v>#DIV/0!</v>
      </c>
      <c r="M55" s="89" t="e">
        <f t="shared" si="19"/>
        <v>#DIV/0!</v>
      </c>
      <c r="N55" s="89" t="e">
        <f t="shared" si="19"/>
        <v>#DIV/0!</v>
      </c>
      <c r="O55" s="89" t="e">
        <f t="shared" si="19"/>
        <v>#DIV/0!</v>
      </c>
      <c r="P55" s="89" t="e">
        <f t="shared" si="19"/>
        <v>#DIV/0!</v>
      </c>
      <c r="Q55" s="89" t="e">
        <f t="shared" si="19"/>
        <v>#DIV/0!</v>
      </c>
      <c r="R55" s="89" t="e">
        <f t="shared" si="19"/>
        <v>#DIV/0!</v>
      </c>
      <c r="S55" s="89" t="e">
        <f t="shared" si="19"/>
        <v>#DIV/0!</v>
      </c>
      <c r="T55" s="89" t="e">
        <f t="shared" si="19"/>
        <v>#DIV/0!</v>
      </c>
    </row>
    <row r="56" spans="1:20" ht="15.75" customHeight="1">
      <c r="A56" s="8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85" t="s">
        <v>22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>
      <c r="A58" s="86" t="s">
        <v>44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ht="12.75">
      <c r="A59" s="86" t="s">
        <v>45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ht="12.75">
      <c r="A60" s="85" t="s">
        <v>54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>
      <c r="A61" s="85" t="s">
        <v>56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>
      <c r="A62" s="8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9" customHeight="1">
      <c r="A63" s="8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8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9.5" customHeight="1">
      <c r="A65" s="87" t="s">
        <v>6</v>
      </c>
      <c r="B65" s="1"/>
      <c r="C65" s="1"/>
      <c r="D65" s="1"/>
      <c r="E65" s="3" t="s">
        <v>7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>
      <c r="A66" s="85" t="s">
        <v>40</v>
      </c>
      <c r="B66" s="32"/>
      <c r="C66" s="32"/>
      <c r="D66" s="3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4" ht="12.75">
      <c r="A67" s="85" t="s">
        <v>8</v>
      </c>
      <c r="B67" s="33"/>
      <c r="C67" s="33"/>
      <c r="D67" s="33"/>
    </row>
  </sheetData>
  <sheetProtection/>
  <mergeCells count="2">
    <mergeCell ref="E6:E7"/>
    <mergeCell ref="F6:T6"/>
  </mergeCells>
  <printOptions/>
  <pageMargins left="0" right="0" top="0.5905511811023623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Izba Obrachunkowa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Informatyk</cp:lastModifiedBy>
  <cp:lastPrinted>2011-07-08T11:16:42Z</cp:lastPrinted>
  <dcterms:created xsi:type="dcterms:W3CDTF">2005-10-07T10:26:29Z</dcterms:created>
  <dcterms:modified xsi:type="dcterms:W3CDTF">2011-07-15T10:51:35Z</dcterms:modified>
  <cp:category/>
  <cp:version/>
  <cp:contentType/>
  <cp:contentStatus/>
</cp:coreProperties>
</file>